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8385" activeTab="0"/>
  </bookViews>
  <sheets>
    <sheet name=" Production plan 6 batch system" sheetId="1" r:id="rId1"/>
    <sheet name="Growth tables" sheetId="2" r:id="rId2"/>
    <sheet name="Output sheet" sheetId="3" r:id="rId3"/>
  </sheets>
  <definedNames/>
  <calcPr fullCalcOnLoad="1"/>
</workbook>
</file>

<file path=xl/sharedStrings.xml><?xml version="1.0" encoding="utf-8"?>
<sst xmlns="http://schemas.openxmlformats.org/spreadsheetml/2006/main" count="83" uniqueCount="27">
  <si>
    <t>Fry</t>
  </si>
  <si>
    <t>Smolt</t>
  </si>
  <si>
    <t>Number of fish</t>
  </si>
  <si>
    <t>SGR</t>
  </si>
  <si>
    <t>FCR</t>
  </si>
  <si>
    <t>Number of tanks</t>
  </si>
  <si>
    <t>Fish size</t>
  </si>
  <si>
    <t>Week</t>
  </si>
  <si>
    <t>Fish start weight</t>
  </si>
  <si>
    <t>Fish end weight</t>
  </si>
  <si>
    <t>Weekly feeding</t>
  </si>
  <si>
    <t>Daily max feeding</t>
  </si>
  <si>
    <t>Max standing stock</t>
  </si>
  <si>
    <t>Production days</t>
  </si>
  <si>
    <t>First feeding</t>
  </si>
  <si>
    <t>Input</t>
  </si>
  <si>
    <t>Number of batches</t>
  </si>
  <si>
    <t>Batch</t>
  </si>
  <si>
    <t>Pre-Smolt</t>
  </si>
  <si>
    <t>Weekly mortality</t>
  </si>
  <si>
    <t>Max feeding</t>
  </si>
  <si>
    <t>Size of tanks</t>
  </si>
  <si>
    <t>Depth of tank</t>
  </si>
  <si>
    <t>Volume of tank</t>
  </si>
  <si>
    <t>Total volume</t>
  </si>
  <si>
    <t>Max density</t>
  </si>
  <si>
    <t>Pre-smolt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</si>
</sst>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pcs&quot;"/>
    <numFmt numFmtId="173" formatCode="#,##0.00\ &quot;g&quot;"/>
    <numFmt numFmtId="174" formatCode="#,##0\ &quot;kg&quot;"/>
    <numFmt numFmtId="175" formatCode="#,##0\ &quot;kg/ week&quot;"/>
    <numFmt numFmtId="176" formatCode="#,##0\ &quot;kg/ day&quot;"/>
    <numFmt numFmtId="177" formatCode="#,##0\ &quot;days&quot;"/>
    <numFmt numFmtId="178" formatCode="0.0%"/>
    <numFmt numFmtId="179" formatCode="#,##0.0\ &quot;m3&quot;"/>
    <numFmt numFmtId="180" formatCode="#,##0.0\ &quot;m&quot;"/>
    <numFmt numFmtId="181" formatCode="#,##0.0\ &quot;kg/m3&quot;"/>
    <numFmt numFmtId="182" formatCode="#,##0.00\ &quot;kg&quot;"/>
    <numFmt numFmtId="183" formatCode="#,##0.000\ &quot;kg&quot;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1" applyNumberForma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0" fillId="18" borderId="4" applyNumberFormat="0" applyFont="0" applyAlignment="0" applyProtection="0"/>
    <xf numFmtId="0" fontId="8" fillId="19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9" applyNumberForma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5" xfId="0" applyNumberFormat="1" applyBorder="1" applyAlignment="1">
      <alignment/>
    </xf>
    <xf numFmtId="173" fontId="0" fillId="0" borderId="15" xfId="0" applyNumberFormat="1" applyBorder="1" applyAlignment="1">
      <alignment/>
    </xf>
    <xf numFmtId="174" fontId="0" fillId="0" borderId="15" xfId="0" applyNumberFormat="1" applyBorder="1" applyAlignment="1">
      <alignment/>
    </xf>
    <xf numFmtId="175" fontId="0" fillId="0" borderId="15" xfId="0" applyNumberFormat="1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7" fontId="0" fillId="0" borderId="15" xfId="0" applyNumberFormat="1" applyBorder="1" applyAlignment="1">
      <alignment/>
    </xf>
    <xf numFmtId="178" fontId="0" fillId="0" borderId="0" xfId="0" applyNumberFormat="1" applyAlignment="1">
      <alignment/>
    </xf>
    <xf numFmtId="0" fontId="1" fillId="24" borderId="16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177" fontId="0" fillId="0" borderId="0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0" fontId="1" fillId="24" borderId="13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177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174" fontId="0" fillId="0" borderId="12" xfId="0" applyNumberFormat="1" applyBorder="1" applyAlignment="1">
      <alignment/>
    </xf>
    <xf numFmtId="180" fontId="0" fillId="0" borderId="12" xfId="0" applyNumberFormat="1" applyBorder="1" applyAlignment="1">
      <alignment/>
    </xf>
    <xf numFmtId="17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181" fontId="0" fillId="0" borderId="14" xfId="0" applyNumberFormat="1" applyBorder="1" applyAlignment="1">
      <alignment/>
    </xf>
    <xf numFmtId="0" fontId="0" fillId="24" borderId="20" xfId="0" applyFill="1" applyBorder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60"/>
  <sheetViews>
    <sheetView tabSelected="1" zoomScale="50" zoomScaleNormal="50" zoomScalePageLayoutView="0" workbookViewId="0" topLeftCell="A1">
      <selection activeCell="I86" sqref="I86"/>
    </sheetView>
  </sheetViews>
  <sheetFormatPr defaultColWidth="9.140625" defaultRowHeight="15"/>
  <cols>
    <col min="1" max="1" width="14.28125" style="0" customWidth="1"/>
    <col min="3" max="4" width="17.140625" style="0" customWidth="1"/>
    <col min="5" max="5" width="17.421875" style="0" customWidth="1"/>
    <col min="6" max="6" width="16.7109375" style="0" customWidth="1"/>
    <col min="7" max="7" width="20.8515625" style="0" customWidth="1"/>
    <col min="8" max="8" width="18.7109375" style="0" customWidth="1"/>
    <col min="9" max="9" width="18.57421875" style="0" customWidth="1"/>
    <col min="13" max="13" width="18.7109375" style="0" customWidth="1"/>
    <col min="14" max="14" width="15.00390625" style="0" customWidth="1"/>
    <col min="15" max="15" width="13.28125" style="0" customWidth="1"/>
    <col min="16" max="16" width="14.00390625" style="0" customWidth="1"/>
    <col min="17" max="17" width="23.57421875" style="0" customWidth="1"/>
    <col min="18" max="18" width="16.421875" style="0" customWidth="1"/>
    <col min="19" max="19" width="18.57421875" style="0" customWidth="1"/>
    <col min="23" max="23" width="14.140625" style="0" customWidth="1"/>
    <col min="27" max="27" width="20.00390625" style="0" customWidth="1"/>
    <col min="28" max="28" width="17.421875" style="0" customWidth="1"/>
    <col min="29" max="29" width="17.28125" style="0" customWidth="1"/>
    <col min="33" max="33" width="19.421875" style="0" customWidth="1"/>
    <col min="37" max="37" width="15.7109375" style="0" customWidth="1"/>
    <col min="38" max="38" width="16.57421875" style="0" customWidth="1"/>
    <col min="39" max="39" width="15.57421875" style="0" customWidth="1"/>
  </cols>
  <sheetData>
    <row r="2" ht="15">
      <c r="C2" t="s">
        <v>15</v>
      </c>
    </row>
    <row r="3" spans="3:4" ht="15">
      <c r="C3" t="s">
        <v>2</v>
      </c>
      <c r="D3" s="7">
        <v>1300000</v>
      </c>
    </row>
    <row r="4" spans="3:15" ht="15">
      <c r="C4" t="s">
        <v>16</v>
      </c>
      <c r="D4">
        <v>6</v>
      </c>
      <c r="H4" s="45">
        <f>AVERAGE(G9:G16)*0.3/1000</f>
        <v>0.36980429563202466</v>
      </c>
      <c r="K4" s="44">
        <f>AVERAGE(Q9:Q16)*0.3/1000</f>
        <v>2.850564479109861</v>
      </c>
      <c r="M4" s="44">
        <f>AVERAGE(AA9:AA16)*0.3/1000</f>
        <v>10.228342543374191</v>
      </c>
      <c r="O4" s="44">
        <f>AVERAGE(AK9:AK14)*0.3/1000</f>
        <v>22.454411398915006</v>
      </c>
    </row>
    <row r="5" spans="3:4" ht="15">
      <c r="C5" t="s">
        <v>19</v>
      </c>
      <c r="D5" s="22">
        <v>0.01</v>
      </c>
    </row>
    <row r="7" spans="1:39" ht="15">
      <c r="A7" s="23" t="s">
        <v>14</v>
      </c>
      <c r="B7" s="24"/>
      <c r="C7" s="24"/>
      <c r="D7" s="24"/>
      <c r="E7" s="24"/>
      <c r="F7" s="24"/>
      <c r="G7" s="24"/>
      <c r="H7" s="24"/>
      <c r="I7" s="25"/>
      <c r="K7" s="23" t="s">
        <v>0</v>
      </c>
      <c r="L7" s="24"/>
      <c r="M7" s="24"/>
      <c r="N7" s="24"/>
      <c r="O7" s="24"/>
      <c r="P7" s="24"/>
      <c r="Q7" s="24"/>
      <c r="R7" s="24"/>
      <c r="S7" s="25"/>
      <c r="U7" s="23" t="s">
        <v>18</v>
      </c>
      <c r="V7" s="24"/>
      <c r="W7" s="24"/>
      <c r="X7" s="24"/>
      <c r="Y7" s="24"/>
      <c r="Z7" s="24"/>
      <c r="AA7" s="24"/>
      <c r="AB7" s="24"/>
      <c r="AC7" s="25"/>
      <c r="AE7" s="23" t="s">
        <v>1</v>
      </c>
      <c r="AF7" s="24"/>
      <c r="AG7" s="24"/>
      <c r="AH7" s="24"/>
      <c r="AI7" s="24"/>
      <c r="AJ7" s="24"/>
      <c r="AK7" s="24"/>
      <c r="AL7" s="24"/>
      <c r="AM7" s="25"/>
    </row>
    <row r="8" spans="1:39" ht="15">
      <c r="A8" s="33" t="s">
        <v>7</v>
      </c>
      <c r="B8" s="34" t="s">
        <v>17</v>
      </c>
      <c r="C8" s="34" t="s">
        <v>2</v>
      </c>
      <c r="D8" s="34" t="s">
        <v>13</v>
      </c>
      <c r="E8" s="34" t="s">
        <v>8</v>
      </c>
      <c r="F8" s="34" t="s">
        <v>9</v>
      </c>
      <c r="G8" s="34" t="s">
        <v>12</v>
      </c>
      <c r="H8" s="34" t="s">
        <v>10</v>
      </c>
      <c r="I8" s="35" t="s">
        <v>11</v>
      </c>
      <c r="K8" s="33" t="s">
        <v>7</v>
      </c>
      <c r="L8" s="34" t="s">
        <v>17</v>
      </c>
      <c r="M8" s="34" t="s">
        <v>2</v>
      </c>
      <c r="N8" s="34" t="s">
        <v>13</v>
      </c>
      <c r="O8" s="34" t="s">
        <v>8</v>
      </c>
      <c r="P8" s="34" t="s">
        <v>9</v>
      </c>
      <c r="Q8" s="34" t="s">
        <v>12</v>
      </c>
      <c r="R8" s="34" t="s">
        <v>10</v>
      </c>
      <c r="S8" s="35" t="s">
        <v>11</v>
      </c>
      <c r="U8" s="33" t="s">
        <v>7</v>
      </c>
      <c r="V8" s="34" t="s">
        <v>17</v>
      </c>
      <c r="W8" s="34" t="s">
        <v>2</v>
      </c>
      <c r="X8" s="34" t="s">
        <v>13</v>
      </c>
      <c r="Y8" s="34" t="s">
        <v>8</v>
      </c>
      <c r="Z8" s="34" t="s">
        <v>9</v>
      </c>
      <c r="AA8" s="34" t="s">
        <v>12</v>
      </c>
      <c r="AB8" s="34" t="s">
        <v>10</v>
      </c>
      <c r="AC8" s="35" t="s">
        <v>11</v>
      </c>
      <c r="AE8" s="33" t="s">
        <v>7</v>
      </c>
      <c r="AF8" s="34" t="s">
        <v>17</v>
      </c>
      <c r="AG8" s="34" t="s">
        <v>2</v>
      </c>
      <c r="AH8" s="34" t="s">
        <v>13</v>
      </c>
      <c r="AI8" s="34" t="s">
        <v>8</v>
      </c>
      <c r="AJ8" s="34" t="s">
        <v>9</v>
      </c>
      <c r="AK8" s="34" t="s">
        <v>12</v>
      </c>
      <c r="AL8" s="34" t="s">
        <v>10</v>
      </c>
      <c r="AM8" s="35" t="s">
        <v>11</v>
      </c>
    </row>
    <row r="9" spans="1:39" ht="15">
      <c r="A9" s="3">
        <v>1</v>
      </c>
      <c r="B9" s="2">
        <v>3</v>
      </c>
      <c r="C9" s="16">
        <f>$D$3</f>
        <v>1300000</v>
      </c>
      <c r="D9" s="29">
        <v>7</v>
      </c>
      <c r="E9" s="17">
        <v>0.18</v>
      </c>
      <c r="F9" s="17">
        <f>E9*POWER(1+LOOKUP(E9,'Growth tables'!$B$4:$B$25,'Growth tables'!$C$4:$C$25),D9)</f>
        <v>0.253278076078125</v>
      </c>
      <c r="G9" s="18">
        <f aca="true" t="shared" si="0" ref="G9:G24">C9*F9/1000</f>
        <v>329.2614989015625</v>
      </c>
      <c r="H9" s="19">
        <f>C9*(F9-E9)/1000*LOOKUP(F9,'Growth tables'!$B$4:$B$25,'Growth tables'!$D$4:$D$25)</f>
        <v>66.68304923109378</v>
      </c>
      <c r="I9" s="30">
        <f>C9*F9*LOOKUP(F9,'Growth tables'!$B$4:$B$25,'Growth tables'!$C$4:$C$25)*LOOKUP(F9,'Growth tables'!$B$4:$B$25,'Growth tables'!$D$4:$D$25)/1000</f>
        <v>11.524152461554689</v>
      </c>
      <c r="K9" s="3">
        <v>1</v>
      </c>
      <c r="L9" s="2">
        <v>2</v>
      </c>
      <c r="M9" s="16">
        <f>C59</f>
        <v>1199568.102756296</v>
      </c>
      <c r="N9" s="29">
        <v>7</v>
      </c>
      <c r="O9" s="17">
        <f>F59</f>
        <v>2.080556480189983</v>
      </c>
      <c r="P9" s="17">
        <f>O9*POWER(1+LOOKUP(O9,'Growth tables'!$B$4:$B$25,'Growth tables'!$C$4:$C$25),N9)</f>
        <v>2.8313499000185165</v>
      </c>
      <c r="Q9" s="18">
        <f aca="true" t="shared" si="1" ref="Q9:Q24">M9*P9/1000</f>
        <v>3396.3970278044403</v>
      </c>
      <c r="R9" s="19">
        <f>M9*(P9-O9)/1000*LOOKUP(P9,'Growth tables'!$B$4:$B$25,'Growth tables'!$D$4:$D$25)</f>
        <v>720.5022705485003</v>
      </c>
      <c r="S9" s="30">
        <f>M9*P9*LOOKUP(P9,'Growth tables'!$B$4:$B$25,'Growth tables'!$C$4:$C$25)*LOOKUP(P9,'Growth tables'!$B$4:$B$25,'Growth tables'!$D$4:$D$25)/1000</f>
        <v>116.83605775647273</v>
      </c>
      <c r="U9" s="3">
        <v>1</v>
      </c>
      <c r="V9" s="2">
        <v>1</v>
      </c>
      <c r="W9" s="16">
        <f>M59</f>
        <v>1118075.861033675</v>
      </c>
      <c r="X9" s="29">
        <v>7</v>
      </c>
      <c r="Y9" s="17">
        <f>P59</f>
        <v>14.88564433099505</v>
      </c>
      <c r="Z9" s="17">
        <f>Y9*POWER(1+LOOKUP(Y9,'Growth tables'!$B$4:$B$25,'Growth tables'!$C$4:$C$25),X9)</f>
        <v>18.183407069663748</v>
      </c>
      <c r="AA9" s="18">
        <f aca="true" t="shared" si="2" ref="AA9:AA24">W9*Z9/1000</f>
        <v>20330.428515940108</v>
      </c>
      <c r="AB9" s="19">
        <f>W9*(Z9-Y9)/1000*LOOKUP(Z9,'Growth tables'!$B$4:$B$25,'Growth tables'!$D$4:$D$25)</f>
        <v>2949.71913081742</v>
      </c>
      <c r="AC9" s="30">
        <f>W9*Z9*LOOKUP(Z9,'Growth tables'!$B$4:$B$25,'Growth tables'!$C$4:$C$25)*LOOKUP(Z9,'Growth tables'!$B$4:$B$25,'Growth tables'!$D$4:$D$25)/1000</f>
        <v>455.40159875705837</v>
      </c>
      <c r="AE9" s="3">
        <v>1</v>
      </c>
      <c r="AF9" s="2">
        <v>6</v>
      </c>
      <c r="AG9" s="16">
        <f>W59</f>
        <v>1031698.568736752</v>
      </c>
      <c r="AH9" s="29">
        <v>7</v>
      </c>
      <c r="AI9" s="17">
        <f>Z59</f>
        <v>40.773033270581955</v>
      </c>
      <c r="AJ9" s="17">
        <f>AI9*POWER(1+LOOKUP(AI9,'Growth tables'!$B$4:$B$25,'Growth tables'!$C$4:$C$25),AH9)</f>
        <v>48.466323782580815</v>
      </c>
      <c r="AK9" s="18">
        <f aca="true" t="shared" si="3" ref="AK9:AK24">AG9*AJ9/1000</f>
        <v>50002.636878420635</v>
      </c>
      <c r="AL9" s="19">
        <f>AG9*(AJ9-AI9)/1000*LOOKUP(AJ9,'Growth tables'!$B$4:$B$25,'Growth tables'!$D$4:$D$25)</f>
        <v>7143.441129094733</v>
      </c>
      <c r="AM9" s="30">
        <f>AG9*AJ9*LOOKUP(AJ9,'Growth tables'!$B$4:$B$25,'Growth tables'!$C$4:$C$25)*LOOKUP(AJ9,'Growth tables'!$B$4:$B$25,'Growth tables'!$D$4:$D$25)/1000</f>
        <v>1080.0569565738858</v>
      </c>
    </row>
    <row r="10" spans="1:39" ht="15">
      <c r="A10" s="3">
        <v>2</v>
      </c>
      <c r="B10" s="2"/>
      <c r="C10" s="16">
        <f>C9*(1-$D$5)</f>
        <v>1287000</v>
      </c>
      <c r="D10" s="29">
        <v>7</v>
      </c>
      <c r="E10" s="17">
        <f aca="true" t="shared" si="4" ref="E10:E16">F9</f>
        <v>0.253278076078125</v>
      </c>
      <c r="F10" s="17">
        <f>E10*POWER(1+LOOKUP(E10,'Growth tables'!$B$4:$B$25,'Growth tables'!$C$4:$C$25),D10)</f>
        <v>0.35638768789909164</v>
      </c>
      <c r="G10" s="18">
        <f t="shared" si="0"/>
        <v>458.670954326131</v>
      </c>
      <c r="H10" s="19">
        <f>C10*(F10-E10)/1000*LOOKUP(F10,'Growth tables'!$B$4:$B$25,'Growth tables'!$D$4:$D$25)</f>
        <v>92.89144928950883</v>
      </c>
      <c r="I10" s="30">
        <f>C10*F10*LOOKUP(F10,'Growth tables'!$B$4:$B$25,'Growth tables'!$C$4:$C$25)*LOOKUP(F10,'Growth tables'!$B$4:$B$25,'Growth tables'!$D$4:$D$25)/1000</f>
        <v>15.732413733386293</v>
      </c>
      <c r="K10" s="3">
        <v>2</v>
      </c>
      <c r="L10" s="2"/>
      <c r="M10" s="16">
        <f aca="true" t="shared" si="5" ref="M10:M16">M9*(1-$D$5)</f>
        <v>1187572.421728733</v>
      </c>
      <c r="N10" s="29">
        <v>7</v>
      </c>
      <c r="O10" s="17">
        <f aca="true" t="shared" si="6" ref="O10:O16">P9</f>
        <v>2.8313499000185165</v>
      </c>
      <c r="P10" s="17">
        <f>O10*POWER(1+LOOKUP(O10,'Growth tables'!$B$4:$B$25,'Growth tables'!$C$4:$C$25),N10)</f>
        <v>3.8017512906695634</v>
      </c>
      <c r="Q10" s="18">
        <f t="shared" si="1"/>
        <v>4514.854987070789</v>
      </c>
      <c r="R10" s="19">
        <f>M10*(P10-O10)/1000*LOOKUP(P10,'Growth tables'!$B$4:$B$25,'Growth tables'!$D$4:$D$25)</f>
        <v>921.9375436355153</v>
      </c>
      <c r="S10" s="30">
        <f>M10*P10*LOOKUP(P10,'Growth tables'!$B$4:$B$25,'Growth tables'!$C$4:$C$25)*LOOKUP(P10,'Growth tables'!$B$4:$B$25,'Growth tables'!$D$4:$D$25)/1000</f>
        <v>151.69912756557852</v>
      </c>
      <c r="U10" s="3">
        <v>2</v>
      </c>
      <c r="V10" s="2"/>
      <c r="W10" s="16">
        <f aca="true" t="shared" si="7" ref="W10:W16">W9*(1-$D$5)</f>
        <v>1106895.1024233382</v>
      </c>
      <c r="X10" s="29">
        <v>7</v>
      </c>
      <c r="Y10" s="17">
        <f aca="true" t="shared" si="8" ref="Y10:Y16">Z9</f>
        <v>18.183407069663748</v>
      </c>
      <c r="Z10" s="17">
        <f>Y10*POWER(1+LOOKUP(Y10,'Growth tables'!$B$4:$B$25,'Growth tables'!$C$4:$C$25),X10)</f>
        <v>22.061094956929374</v>
      </c>
      <c r="AA10" s="18">
        <f t="shared" si="2"/>
        <v>24419.31796192133</v>
      </c>
      <c r="AB10" s="19">
        <f>W10*(Z10-Y10)/1000*LOOKUP(Z10,'Growth tables'!$B$4:$B$25,'Growth tables'!$D$4:$D$25)</f>
        <v>3648.364671469529</v>
      </c>
      <c r="AC10" s="30">
        <f>W10*Z10*LOOKUP(Z10,'Growth tables'!$B$4:$B$25,'Growth tables'!$C$4:$C$25)*LOOKUP(Z10,'Growth tables'!$B$4:$B$25,'Growth tables'!$D$4:$D$25)/1000</f>
        <v>560.4233472260945</v>
      </c>
      <c r="AE10" s="3">
        <v>2</v>
      </c>
      <c r="AF10" s="2"/>
      <c r="AG10" s="16">
        <f aca="true" t="shared" si="9" ref="AG10:AG16">IF(AJ9&gt;=100,0,AG9*(1-$D$5))</f>
        <v>1021381.5830493845</v>
      </c>
      <c r="AH10" s="29">
        <v>7</v>
      </c>
      <c r="AI10" s="17">
        <f aca="true" t="shared" si="10" ref="AI10:AI16">AJ9</f>
        <v>48.466323782580815</v>
      </c>
      <c r="AJ10" s="17">
        <f>AI10*POWER(1+LOOKUP(AI10,'Growth tables'!$B$4:$B$25,'Growth tables'!$C$4:$C$25),AH10)</f>
        <v>57.218935744691905</v>
      </c>
      <c r="AK10" s="18">
        <f t="shared" si="3"/>
        <v>58442.367171314436</v>
      </c>
      <c r="AL10" s="19">
        <f>AG10*(AJ10-AI10)/1000*LOOKUP(AJ10,'Growth tables'!$B$4:$B$25,'Growth tables'!$D$4:$D$25)</f>
        <v>8045.780995510206</v>
      </c>
      <c r="AM10" s="30">
        <f>AG10*AJ10*LOOKUP(AJ10,'Growth tables'!$B$4:$B$25,'Growth tables'!$C$4:$C$25)*LOOKUP(AJ10,'Growth tables'!$B$4:$B$25,'Growth tables'!$D$4:$D$25)/1000</f>
        <v>1262.355130900392</v>
      </c>
    </row>
    <row r="11" spans="1:39" ht="15">
      <c r="A11" s="3">
        <v>3</v>
      </c>
      <c r="B11" s="2"/>
      <c r="C11" s="16">
        <f aca="true" t="shared" si="11" ref="C11:C24">C10*(1-$D$5)</f>
        <v>1274130</v>
      </c>
      <c r="D11" s="29">
        <v>7</v>
      </c>
      <c r="E11" s="17">
        <f t="shared" si="4"/>
        <v>0.35638768789909164</v>
      </c>
      <c r="F11" s="17">
        <f>E11*POWER(1+LOOKUP(E11,'Growth tables'!$B$4:$B$25,'Growth tables'!$C$4:$C$25),D11)</f>
        <v>0.49813964788828236</v>
      </c>
      <c r="G11" s="18">
        <f t="shared" si="0"/>
        <v>634.6946695638972</v>
      </c>
      <c r="H11" s="19">
        <f>C11*(F11-E11)/1000*LOOKUP(F11,'Growth tables'!$B$4:$B$25,'Growth tables'!$D$4:$D$25)</f>
        <v>135.45781858577067</v>
      </c>
      <c r="I11" s="30">
        <f>C11*F11*LOOKUP(F11,'Growth tables'!$B$4:$B$25,'Growth tables'!$C$4:$C$25)*LOOKUP(F11,'Growth tables'!$B$4:$B$25,'Growth tables'!$D$4:$D$25)/1000</f>
        <v>22.8490081043003</v>
      </c>
      <c r="K11" s="3">
        <v>3</v>
      </c>
      <c r="L11" s="2"/>
      <c r="M11" s="16">
        <f t="shared" si="5"/>
        <v>1175696.6975114457</v>
      </c>
      <c r="N11" s="29">
        <v>7</v>
      </c>
      <c r="O11" s="17">
        <f t="shared" si="6"/>
        <v>3.8017512906695634</v>
      </c>
      <c r="P11" s="17">
        <f>O11*POWER(1+LOOKUP(O11,'Growth tables'!$B$4:$B$25,'Growth tables'!$C$4:$C$25),N11)</f>
        <v>5.070581117393483</v>
      </c>
      <c r="Q11" s="18">
        <f t="shared" si="1"/>
        <v>5961.465474183414</v>
      </c>
      <c r="R11" s="19">
        <f>M11*(P11-O11)/1000*LOOKUP(P11,'Growth tables'!$B$4:$B$25,'Growth tables'!$D$4:$D$25)</f>
        <v>1193.407229586666</v>
      </c>
      <c r="S11" s="30">
        <f>M11*P11*LOOKUP(P11,'Growth tables'!$B$4:$B$25,'Growth tables'!$C$4:$C$25)*LOOKUP(P11,'Growth tables'!$B$4:$B$25,'Growth tables'!$D$4:$D$25)/1000</f>
        <v>185.99772279452253</v>
      </c>
      <c r="U11" s="3">
        <v>3</v>
      </c>
      <c r="V11" s="2"/>
      <c r="W11" s="16">
        <f t="shared" si="7"/>
        <v>1095826.1513991049</v>
      </c>
      <c r="X11" s="29">
        <v>7</v>
      </c>
      <c r="Y11" s="17">
        <f t="shared" si="8"/>
        <v>22.061094956929374</v>
      </c>
      <c r="Z11" s="17">
        <f>Y11*POWER(1+LOOKUP(Y11,'Growth tables'!$B$4:$B$25,'Growth tables'!$C$4:$C$25),X11)</f>
        <v>26.583990258732523</v>
      </c>
      <c r="AA11" s="18">
        <f t="shared" si="2"/>
        <v>29131.43173405816</v>
      </c>
      <c r="AB11" s="19">
        <f>W11*(Z11-Y11)/1000*LOOKUP(Z11,'Growth tables'!$B$4:$B$25,'Growth tables'!$D$4:$D$25)</f>
        <v>4212.860908992633</v>
      </c>
      <c r="AC11" s="30">
        <f>W11*Z11*LOOKUP(Z11,'Growth tables'!$B$4:$B$25,'Growth tables'!$C$4:$C$25)*LOOKUP(Z11,'Growth tables'!$B$4:$B$25,'Growth tables'!$D$4:$D$25)/1000</f>
        <v>668.5663582966346</v>
      </c>
      <c r="AE11" s="3">
        <v>3</v>
      </c>
      <c r="AF11" s="2"/>
      <c r="AG11" s="16">
        <f t="shared" si="9"/>
        <v>1011167.7672188907</v>
      </c>
      <c r="AH11" s="29">
        <v>7</v>
      </c>
      <c r="AI11" s="17">
        <f t="shared" si="10"/>
        <v>57.218935744691905</v>
      </c>
      <c r="AJ11" s="17">
        <f>AI11*POWER(1+LOOKUP(AI11,'Growth tables'!$B$4:$B$25,'Growth tables'!$C$4:$C$25),AH11)</f>
        <v>67.55219608655123</v>
      </c>
      <c r="AK11" s="18">
        <f t="shared" si="3"/>
        <v>68306.6032875707</v>
      </c>
      <c r="AL11" s="19">
        <f>AG11*(AJ11-AI11)/1000*LOOKUP(AJ11,'Growth tables'!$B$4:$B$25,'Growth tables'!$D$4:$D$25)</f>
        <v>9403.79380917247</v>
      </c>
      <c r="AM11" s="30">
        <f>AG11*AJ11*LOOKUP(AJ11,'Growth tables'!$B$4:$B$25,'Growth tables'!$C$4:$C$25)*LOOKUP(AJ11,'Growth tables'!$B$4:$B$25,'Growth tables'!$D$4:$D$25)/1000</f>
        <v>1475.4226310115273</v>
      </c>
    </row>
    <row r="12" spans="1:39" ht="15">
      <c r="A12" s="3">
        <v>4</v>
      </c>
      <c r="B12" s="2"/>
      <c r="C12" s="16">
        <f t="shared" si="11"/>
        <v>1261388.7</v>
      </c>
      <c r="D12" s="29">
        <v>7</v>
      </c>
      <c r="E12" s="17">
        <f t="shared" si="4"/>
        <v>0.49813964788828236</v>
      </c>
      <c r="F12" s="17">
        <f>E12*POWER(1+LOOKUP(E12,'Growth tables'!$B$4:$B$25,'Growth tables'!$C$4:$C$25),D12)</f>
        <v>0.6916399774641174</v>
      </c>
      <c r="G12" s="18">
        <f t="shared" si="0"/>
        <v>872.4268520414923</v>
      </c>
      <c r="H12" s="19">
        <f>C12*(F12-E12)/1000*LOOKUP(F12,'Growth tables'!$B$4:$B$25,'Growth tables'!$D$4:$D$25)</f>
        <v>183.05934687992558</v>
      </c>
      <c r="I12" s="30">
        <f>C12*F12*LOOKUP(F12,'Growth tables'!$B$4:$B$25,'Growth tables'!$C$4:$C$25)*LOOKUP(F12,'Growth tables'!$B$4:$B$25,'Growth tables'!$D$4:$D$25)/1000</f>
        <v>31.40736667349373</v>
      </c>
      <c r="K12" s="3">
        <v>4</v>
      </c>
      <c r="L12" s="2"/>
      <c r="M12" s="16">
        <f t="shared" si="5"/>
        <v>1163939.7305363312</v>
      </c>
      <c r="N12" s="29">
        <v>7</v>
      </c>
      <c r="O12" s="17">
        <f t="shared" si="6"/>
        <v>5.070581117393483</v>
      </c>
      <c r="P12" s="17">
        <f>O12*POWER(1+LOOKUP(O12,'Growth tables'!$B$4:$B$25,'Growth tables'!$C$4:$C$25),N12)</f>
        <v>6.627756856978821</v>
      </c>
      <c r="Q12" s="18">
        <f t="shared" si="1"/>
        <v>7714.309530172251</v>
      </c>
      <c r="R12" s="19">
        <f>M12*(P12-O12)/1000*LOOKUP(P12,'Growth tables'!$B$4:$B$25,'Growth tables'!$D$4:$D$25)</f>
        <v>1449.9669685845363</v>
      </c>
      <c r="S12" s="30">
        <f>M12*P12*LOOKUP(P12,'Growth tables'!$B$4:$B$25,'Growth tables'!$C$4:$C$25)*LOOKUP(P12,'Growth tables'!$B$4:$B$25,'Growth tables'!$D$4:$D$25)/1000</f>
        <v>228.34356209309863</v>
      </c>
      <c r="U12" s="3">
        <v>4</v>
      </c>
      <c r="V12" s="2"/>
      <c r="W12" s="16">
        <f t="shared" si="7"/>
        <v>1084867.8898851138</v>
      </c>
      <c r="X12" s="29">
        <v>7</v>
      </c>
      <c r="Y12" s="17">
        <f t="shared" si="8"/>
        <v>26.583990258732523</v>
      </c>
      <c r="Z12" s="17">
        <f>Y12*POWER(1+LOOKUP(Y12,'Growth tables'!$B$4:$B$25,'Growth tables'!$C$4:$C$25),X12)</f>
        <v>32.03415512494357</v>
      </c>
      <c r="AA12" s="18">
        <f t="shared" si="2"/>
        <v>34752.82627464993</v>
      </c>
      <c r="AB12" s="19">
        <f>W12*(Z12-Y12)/1000*LOOKUP(Z12,'Growth tables'!$B$4:$B$25,'Growth tables'!$D$4:$D$25)</f>
        <v>5025.8025292425045</v>
      </c>
      <c r="AC12" s="30">
        <f>W12*Z12*LOOKUP(Z12,'Growth tables'!$B$4:$B$25,'Growth tables'!$C$4:$C$25)*LOOKUP(Z12,'Growth tables'!$B$4:$B$25,'Growth tables'!$D$4:$D$25)/1000</f>
        <v>768.0374606697634</v>
      </c>
      <c r="AE12" s="3">
        <v>4</v>
      </c>
      <c r="AF12" s="2"/>
      <c r="AG12" s="16">
        <f t="shared" si="9"/>
        <v>1001056.0895467018</v>
      </c>
      <c r="AH12" s="29">
        <v>7</v>
      </c>
      <c r="AI12" s="17">
        <f t="shared" si="10"/>
        <v>67.55219608655123</v>
      </c>
      <c r="AJ12" s="17">
        <f>AI12*POWER(1+LOOKUP(AI12,'Growth tables'!$B$4:$B$25,'Growth tables'!$C$4:$C$25),AH12)</f>
        <v>79.7515566608419</v>
      </c>
      <c r="AK12" s="18">
        <f t="shared" si="3"/>
        <v>79835.7814461646</v>
      </c>
      <c r="AL12" s="19">
        <f>AG12*(AJ12-AI12)/1000*LOOKUP(AJ12,'Growth tables'!$B$4:$B$25,'Growth tables'!$D$4:$D$25)</f>
        <v>10991.019772322657</v>
      </c>
      <c r="AM12" s="30">
        <f>AG12*AJ12*LOOKUP(AJ12,'Growth tables'!$B$4:$B$25,'Growth tables'!$C$4:$C$25)*LOOKUP(AJ12,'Growth tables'!$B$4:$B$25,'Growth tables'!$D$4:$D$25)/1000</f>
        <v>1724.4528792371557</v>
      </c>
    </row>
    <row r="13" spans="1:39" ht="15">
      <c r="A13" s="3">
        <v>5</v>
      </c>
      <c r="B13" s="2"/>
      <c r="C13" s="16">
        <f t="shared" si="11"/>
        <v>1248774.8129999998</v>
      </c>
      <c r="D13" s="29">
        <v>7</v>
      </c>
      <c r="E13" s="17">
        <f t="shared" si="4"/>
        <v>0.6916399774641174</v>
      </c>
      <c r="F13" s="17">
        <f>E13*POWER(1+LOOKUP(E13,'Growth tables'!$B$4:$B$25,'Growth tables'!$C$4:$C$25),D13)</f>
        <v>0.960304726705568</v>
      </c>
      <c r="G13" s="18">
        <f t="shared" si="0"/>
        <v>1199.2043555147616</v>
      </c>
      <c r="H13" s="19">
        <f>C13*(F13-E13)/1000*LOOKUP(F13,'Growth tables'!$B$4:$B$25,'Growth tables'!$D$4:$D$25)</f>
        <v>251.62632899526324</v>
      </c>
      <c r="I13" s="30">
        <f>C13*F13*LOOKUP(F13,'Growth tables'!$B$4:$B$25,'Growth tables'!$C$4:$C$25)*LOOKUP(F13,'Growth tables'!$B$4:$B$25,'Growth tables'!$D$4:$D$25)/1000</f>
        <v>42.27195353189534</v>
      </c>
      <c r="K13" s="3">
        <v>5</v>
      </c>
      <c r="L13" s="2"/>
      <c r="M13" s="16">
        <f>M12*(1-$D$5)</f>
        <v>1152300.3332309679</v>
      </c>
      <c r="N13" s="29">
        <v>7</v>
      </c>
      <c r="O13" s="17">
        <f t="shared" si="6"/>
        <v>6.627756856978821</v>
      </c>
      <c r="P13" s="17">
        <f>O13*POWER(1+LOOKUP(O13,'Growth tables'!$B$4:$B$25,'Growth tables'!$C$4:$C$25),N13)</f>
        <v>8.547081839776832</v>
      </c>
      <c r="Q13" s="18">
        <f t="shared" si="1"/>
        <v>9848.805252127197</v>
      </c>
      <c r="R13" s="19">
        <f>M13*(P13-O13)/1000*LOOKUP(P13,'Growth tables'!$B$4:$B$25,'Growth tables'!$D$4:$D$25)</f>
        <v>1769.3110538053352</v>
      </c>
      <c r="S13" s="30">
        <f>M13*P13*LOOKUP(P13,'Growth tables'!$B$4:$B$25,'Growth tables'!$C$4:$C$25)*LOOKUP(P13,'Growth tables'!$B$4:$B$25,'Growth tables'!$D$4:$D$25)/1000</f>
        <v>283.64559126126323</v>
      </c>
      <c r="U13" s="3">
        <v>5</v>
      </c>
      <c r="V13" s="2"/>
      <c r="W13" s="16">
        <f t="shared" si="7"/>
        <v>1074019.2109862627</v>
      </c>
      <c r="X13" s="29">
        <v>6</v>
      </c>
      <c r="Y13" s="17">
        <f t="shared" si="8"/>
        <v>32.03415512494357</v>
      </c>
      <c r="Z13" s="17">
        <f>Y13*POWER(1+LOOKUP(Y13,'Growth tables'!$B$4:$B$25,'Growth tables'!$C$4:$C$25),X13)</f>
        <v>37.3677921797672</v>
      </c>
      <c r="AA13" s="18">
        <f t="shared" si="2"/>
        <v>40133.7266732122</v>
      </c>
      <c r="AB13" s="19">
        <f>W13*(Z13-Y13)/1000*LOOKUP(Z13,'Growth tables'!$B$4:$B$25,'Growth tables'!$D$4:$D$25)</f>
        <v>4869.164362112456</v>
      </c>
      <c r="AC13" s="30">
        <f>W13*Z13*LOOKUP(Z13,'Growth tables'!$B$4:$B$25,'Growth tables'!$C$4:$C$25)*LOOKUP(Z13,'Growth tables'!$B$4:$B$25,'Growth tables'!$D$4:$D$25)/1000</f>
        <v>852.8416918057592</v>
      </c>
      <c r="AE13" s="3">
        <v>5</v>
      </c>
      <c r="AF13" s="2"/>
      <c r="AG13" s="16">
        <f t="shared" si="9"/>
        <v>991045.5286512347</v>
      </c>
      <c r="AH13" s="29">
        <v>7</v>
      </c>
      <c r="AI13" s="17">
        <f t="shared" si="10"/>
        <v>79.7515566608419</v>
      </c>
      <c r="AJ13" s="17">
        <f>AI13*POWER(1+LOOKUP(AI13,'Growth tables'!$B$4:$B$25,'Growth tables'!$C$4:$C$25),AH13)</f>
        <v>94.15401953295981</v>
      </c>
      <c r="AK13" s="18">
        <f t="shared" si="3"/>
        <v>93310.92006268083</v>
      </c>
      <c r="AL13" s="19">
        <f>AG13*(AJ13-AI13)/1000*LOOKUP(AJ13,'Growth tables'!$B$4:$B$25,'Growth tables'!$D$4:$D$25)</f>
        <v>12846.146787880085</v>
      </c>
      <c r="AM13" s="30">
        <f>AG13*AJ13*LOOKUP(AJ13,'Growth tables'!$B$4:$B$25,'Growth tables'!$C$4:$C$25)*LOOKUP(AJ13,'Growth tables'!$B$4:$B$25,'Growth tables'!$D$4:$D$25)/1000</f>
        <v>2015.515873353906</v>
      </c>
    </row>
    <row r="14" spans="1:39" ht="15">
      <c r="A14" s="3">
        <v>6</v>
      </c>
      <c r="B14" s="2"/>
      <c r="C14" s="16">
        <f t="shared" si="11"/>
        <v>1236287.06487</v>
      </c>
      <c r="D14" s="29">
        <v>7</v>
      </c>
      <c r="E14" s="17">
        <f t="shared" si="4"/>
        <v>0.960304726705568</v>
      </c>
      <c r="F14" s="17">
        <f>E14*POWER(1+LOOKUP(E14,'Growth tables'!$B$4:$B$25,'Growth tables'!$C$4:$C$25),D14)</f>
        <v>1.324450825210601</v>
      </c>
      <c r="G14" s="18">
        <f t="shared" si="0"/>
        <v>1637.4014232642633</v>
      </c>
      <c r="H14" s="19">
        <f>C14*(F14-E14)/1000*LOOKUP(F14,'Growth tables'!$B$4:$B$25,'Growth tables'!$D$4:$D$25)</f>
        <v>337.6418334784869</v>
      </c>
      <c r="I14" s="30">
        <f>C14*F14*LOOKUP(F14,'Growth tables'!$B$4:$B$25,'Growth tables'!$C$4:$C$25)*LOOKUP(F14,'Growth tables'!$B$4:$B$25,'Growth tables'!$D$4:$D$25)/1000</f>
        <v>56.49034910261708</v>
      </c>
      <c r="K14" s="3">
        <v>6</v>
      </c>
      <c r="L14" s="2"/>
      <c r="M14" s="16">
        <f t="shared" si="5"/>
        <v>1140777.3298986582</v>
      </c>
      <c r="N14" s="29">
        <v>7</v>
      </c>
      <c r="O14" s="17">
        <f t="shared" si="6"/>
        <v>8.547081839776832</v>
      </c>
      <c r="P14" s="17">
        <f>O14*POWER(1+LOOKUP(O14,'Growth tables'!$B$4:$B$25,'Growth tables'!$C$4:$C$25),N14)</f>
        <v>10.948034322954635</v>
      </c>
      <c r="Q14" s="18">
        <f t="shared" si="1"/>
        <v>12489.269362579053</v>
      </c>
      <c r="R14" s="19">
        <f>M14*(P14-O14)/1000*LOOKUP(P14,'Growth tables'!$B$4:$B$25,'Growth tables'!$D$4:$D$25)</f>
        <v>2191.161730378503</v>
      </c>
      <c r="S14" s="30">
        <f>M14*P14*LOOKUP(P14,'Growth tables'!$B$4:$B$25,'Growth tables'!$C$4:$C$25)*LOOKUP(P14,'Growth tables'!$B$4:$B$25,'Growth tables'!$D$4:$D$25)/1000</f>
        <v>319.7252956820238</v>
      </c>
      <c r="U14" s="3">
        <v>6</v>
      </c>
      <c r="V14" s="2"/>
      <c r="W14" s="16">
        <f t="shared" si="7"/>
        <v>1063279.0188764</v>
      </c>
      <c r="X14" s="29">
        <v>1</v>
      </c>
      <c r="Y14" s="17">
        <f t="shared" si="8"/>
        <v>37.3677921797672</v>
      </c>
      <c r="Z14" s="17">
        <f>Y14*POWER(1+LOOKUP(Y14,'Growth tables'!$B$4:$B$25,'Growth tables'!$C$4:$C$25),X14)</f>
        <v>38.301986984261376</v>
      </c>
      <c r="AA14" s="18">
        <f t="shared" si="2"/>
        <v>40725.69914164208</v>
      </c>
      <c r="AB14" s="19">
        <f>W14*(Z14-Y14)/1000*LOOKUP(Z14,'Growth tables'!$B$4:$B$25,'Growth tables'!$D$4:$D$25)</f>
        <v>844.3132748876981</v>
      </c>
      <c r="AC14" s="30">
        <f>W14*Z14*LOOKUP(Z14,'Growth tables'!$B$4:$B$25,'Growth tables'!$C$4:$C$25)*LOOKUP(Z14,'Growth tables'!$B$4:$B$25,'Growth tables'!$D$4:$D$25)/1000</f>
        <v>865.4211067598942</v>
      </c>
      <c r="AE14" s="3">
        <v>6</v>
      </c>
      <c r="AF14" s="2"/>
      <c r="AG14" s="16">
        <f t="shared" si="9"/>
        <v>981135.0733647223</v>
      </c>
      <c r="AH14" s="29">
        <v>3</v>
      </c>
      <c r="AI14" s="17">
        <f t="shared" si="10"/>
        <v>94.15401953295981</v>
      </c>
      <c r="AJ14" s="17">
        <f>AI14*POWER(1+LOOKUP(AI14,'Growth tables'!$B$4:$B$25,'Growth tables'!$C$4:$C$25),AH14)</f>
        <v>101.0971086702519</v>
      </c>
      <c r="AK14" s="18">
        <f t="shared" si="3"/>
        <v>99189.9191321489</v>
      </c>
      <c r="AL14" s="19">
        <f>AG14*(AJ14-AI14)/1000*LOOKUP(AJ14,'Growth tables'!$B$4:$B$25,'Growth tables'!$D$4:$D$25)</f>
        <v>6130.897443085395</v>
      </c>
      <c r="AM14" s="30">
        <f>AG14*AJ14*LOOKUP(AJ14,'Growth tables'!$B$4:$B$25,'Growth tables'!$C$4:$C$25)*LOOKUP(AJ14,'Growth tables'!$B$4:$B$25,'Growth tables'!$D$4:$D$25)/1000</f>
        <v>2142.5022532544162</v>
      </c>
    </row>
    <row r="15" spans="1:39" ht="15">
      <c r="A15" s="3">
        <v>7</v>
      </c>
      <c r="B15" s="2"/>
      <c r="C15" s="16">
        <f t="shared" si="11"/>
        <v>1223924.1942212998</v>
      </c>
      <c r="D15" s="29">
        <v>7</v>
      </c>
      <c r="E15" s="17">
        <f t="shared" si="4"/>
        <v>1.324450825210601</v>
      </c>
      <c r="F15" s="17">
        <f>E15*POWER(1+LOOKUP(E15,'Growth tables'!$B$4:$B$25,'Growth tables'!$C$4:$C$25),D15)</f>
        <v>1.814502746810465</v>
      </c>
      <c r="G15" s="18">
        <f t="shared" si="0"/>
        <v>2220.8138123023336</v>
      </c>
      <c r="H15" s="19">
        <f>C15*(F15-E15)/1000*LOOKUP(F15,'Growth tables'!$B$4:$B$25,'Growth tables'!$D$4:$D$25)</f>
        <v>449.8398024530349</v>
      </c>
      <c r="I15" s="30">
        <f>C15*F15*LOOKUP(F15,'Growth tables'!$B$4:$B$25,'Growth tables'!$C$4:$C$25)*LOOKUP(F15,'Growth tables'!$B$4:$B$25,'Growth tables'!$D$4:$D$25)/1000</f>
        <v>74.95246616520376</v>
      </c>
      <c r="K15" s="3">
        <v>7</v>
      </c>
      <c r="L15" s="2"/>
      <c r="M15" s="16">
        <f t="shared" si="5"/>
        <v>1129369.5565996717</v>
      </c>
      <c r="N15" s="29">
        <v>7</v>
      </c>
      <c r="O15" s="17">
        <f t="shared" si="6"/>
        <v>10.948034322954635</v>
      </c>
      <c r="P15" s="17">
        <f>O15*POWER(1+LOOKUP(O15,'Growth tables'!$B$4:$B$25,'Growth tables'!$C$4:$C$25),N15)</f>
        <v>13.64878621471318</v>
      </c>
      <c r="Q15" s="18">
        <f t="shared" si="1"/>
        <v>15414.523635434334</v>
      </c>
      <c r="R15" s="19">
        <f>M15*(P15-O15)/1000*LOOKUP(P15,'Growth tables'!$B$4:$B$25,'Growth tables'!$D$4:$D$25)</f>
        <v>2440.117573184858</v>
      </c>
      <c r="S15" s="30">
        <f>M15*P15*LOOKUP(P15,'Growth tables'!$B$4:$B$25,'Growth tables'!$C$4:$C$25)*LOOKUP(P15,'Growth tables'!$B$4:$B$25,'Growth tables'!$D$4:$D$25)/1000</f>
        <v>369.94856725042405</v>
      </c>
      <c r="U15" s="3">
        <v>7</v>
      </c>
      <c r="V15" s="2"/>
      <c r="W15" s="16">
        <f t="shared" si="7"/>
        <v>1052646.228687636</v>
      </c>
      <c r="X15" s="29">
        <v>1</v>
      </c>
      <c r="Y15" s="17">
        <f t="shared" si="8"/>
        <v>38.301986984261376</v>
      </c>
      <c r="Z15" s="17">
        <f>Y15*POWER(1+LOOKUP(Y15,'Growth tables'!$B$4:$B$25,'Growth tables'!$C$4:$C$25),X15)</f>
        <v>39.25953665886791</v>
      </c>
      <c r="AA15" s="18">
        <f t="shared" si="2"/>
        <v>41326.4032039813</v>
      </c>
      <c r="AB15" s="19">
        <f>W15*(Z15-Y15)/1000*LOOKUP(Z15,'Growth tables'!$B$4:$B$25,'Growth tables'!$D$4:$D$25)</f>
        <v>856.7668956922937</v>
      </c>
      <c r="AC15" s="30">
        <f>W15*Z15*LOOKUP(Z15,'Growth tables'!$B$4:$B$25,'Growth tables'!$C$4:$C$25)*LOOKUP(Z15,'Growth tables'!$B$4:$B$25,'Growth tables'!$D$4:$D$25)/1000</f>
        <v>878.1860680846028</v>
      </c>
      <c r="AE15" s="3">
        <v>7</v>
      </c>
      <c r="AF15" s="2"/>
      <c r="AG15" s="16">
        <f t="shared" si="9"/>
        <v>0</v>
      </c>
      <c r="AH15" s="29">
        <v>0</v>
      </c>
      <c r="AI15" s="17">
        <f t="shared" si="10"/>
        <v>101.0971086702519</v>
      </c>
      <c r="AJ15" s="17">
        <f>AI15*POWER(1+LOOKUP(AI15,'Growth tables'!$B$4:$B$25,'Growth tables'!$C$4:$C$25),AH15)</f>
        <v>101.0971086702519</v>
      </c>
      <c r="AK15" s="18">
        <f t="shared" si="3"/>
        <v>0</v>
      </c>
      <c r="AL15" s="19">
        <f>AG15*(AJ15-AI15)/1000*LOOKUP(AJ15,'Growth tables'!$B$4:$B$25,'Growth tables'!$D$4:$D$25)</f>
        <v>0</v>
      </c>
      <c r="AM15" s="30">
        <f>AG15*AJ15*LOOKUP(AJ15,'Growth tables'!$B$4:$B$25,'Growth tables'!$C$4:$C$25)*LOOKUP(AJ15,'Growth tables'!$B$4:$B$25,'Growth tables'!$D$4:$D$25)/1000</f>
        <v>0</v>
      </c>
    </row>
    <row r="16" spans="1:39" ht="15">
      <c r="A16" s="5">
        <v>8</v>
      </c>
      <c r="B16" s="1"/>
      <c r="C16" s="8">
        <f t="shared" si="11"/>
        <v>1211684.952279087</v>
      </c>
      <c r="D16" s="29">
        <v>3</v>
      </c>
      <c r="E16" s="17">
        <f t="shared" si="4"/>
        <v>1.814502746810465</v>
      </c>
      <c r="F16" s="17">
        <f>E16*POWER(1+LOOKUP(E16,'Growth tables'!$B$4:$B$25,'Growth tables'!$C$4:$C$25),D16)</f>
        <v>2.070649068379554</v>
      </c>
      <c r="G16" s="18">
        <f t="shared" si="0"/>
        <v>2508.9743176062157</v>
      </c>
      <c r="H16" s="19">
        <f>C16*(F16-E16)/1000*LOOKUP(F16,'Growth tables'!$B$4:$B$25,'Growth tables'!$D$4:$D$25)</f>
        <v>232.77648257017887</v>
      </c>
      <c r="I16" s="30">
        <f>C16*F16*LOOKUP(F16,'Growth tables'!$B$4:$B$25,'Growth tables'!$C$4:$C$25)*LOOKUP(F16,'Growth tables'!$B$4:$B$25,'Growth tables'!$D$4:$D$25)/1000</f>
        <v>84.67788321920979</v>
      </c>
      <c r="K16" s="5">
        <v>8</v>
      </c>
      <c r="L16" s="1"/>
      <c r="M16" s="16">
        <f t="shared" si="5"/>
        <v>1118075.861033675</v>
      </c>
      <c r="N16" s="29">
        <v>3</v>
      </c>
      <c r="O16" s="17">
        <f t="shared" si="6"/>
        <v>13.64878621471318</v>
      </c>
      <c r="P16" s="17">
        <f>O16*POWER(1+LOOKUP(O16,'Growth tables'!$B$4:$B$25,'Growth tables'!$C$4:$C$25),N16)</f>
        <v>14.91439721404489</v>
      </c>
      <c r="Q16" s="18">
        <f t="shared" si="1"/>
        <v>16675.427506891483</v>
      </c>
      <c r="R16" s="19">
        <f>M16*(P16-O16)/1000*LOOKUP(P16,'Growth tables'!$B$4:$B$25,'Growth tables'!$D$4:$D$25)</f>
        <v>1132.0392862491929</v>
      </c>
      <c r="S16" s="30">
        <f>M16*P16*LOOKUP(P16,'Growth tables'!$B$4:$B$25,'Growth tables'!$C$4:$C$25)*LOOKUP(P16,'Growth tables'!$B$4:$B$25,'Growth tables'!$D$4:$D$25)/1000</f>
        <v>386.8699181598825</v>
      </c>
      <c r="U16" s="5">
        <v>8</v>
      </c>
      <c r="V16" s="1"/>
      <c r="W16" s="16">
        <f t="shared" si="7"/>
        <v>1042119.7664007597</v>
      </c>
      <c r="X16" s="29">
        <v>1</v>
      </c>
      <c r="Y16" s="17">
        <f t="shared" si="8"/>
        <v>39.25953665886791</v>
      </c>
      <c r="Z16" s="17">
        <f>Y16*POWER(1+LOOKUP(Y16,'Growth tables'!$B$4:$B$25,'Growth tables'!$C$4:$C$25),X16)</f>
        <v>40.2410250753396</v>
      </c>
      <c r="AA16" s="18">
        <f t="shared" si="2"/>
        <v>41935.96765124001</v>
      </c>
      <c r="AB16" s="19">
        <f>W16*(Z16-Y16)/1000*LOOKUP(Z16,'Growth tables'!$B$4:$B$25,'Growth tables'!$D$4:$D$25)</f>
        <v>869.4042074037511</v>
      </c>
      <c r="AC16" s="30">
        <f>W16*Z16*LOOKUP(Z16,'Growth tables'!$B$4:$B$25,'Growth tables'!$C$4:$C$25)*LOOKUP(Z16,'Growth tables'!$B$4:$B$25,'Growth tables'!$D$4:$D$25)/1000</f>
        <v>891.1393125888503</v>
      </c>
      <c r="AE16" s="5">
        <v>8</v>
      </c>
      <c r="AF16" s="1"/>
      <c r="AG16" s="16">
        <f t="shared" si="9"/>
        <v>0</v>
      </c>
      <c r="AH16" s="29">
        <v>0</v>
      </c>
      <c r="AI16" s="17">
        <f t="shared" si="10"/>
        <v>101.0971086702519</v>
      </c>
      <c r="AJ16" s="17">
        <f>AI16*POWER(1+LOOKUP(AI16,'Growth tables'!$B$4:$B$25,'Growth tables'!$C$4:$C$25),AH16)</f>
        <v>101.0971086702519</v>
      </c>
      <c r="AK16" s="18">
        <f t="shared" si="3"/>
        <v>0</v>
      </c>
      <c r="AL16" s="19">
        <f>AG16*(AJ16-AI16)/1000*LOOKUP(AJ16,'Growth tables'!$B$4:$B$25,'Growth tables'!$D$4:$D$25)</f>
        <v>0</v>
      </c>
      <c r="AM16" s="30">
        <f>AG16*AJ16*LOOKUP(AJ16,'Growth tables'!$B$4:$B$25,'Growth tables'!$C$4:$C$25)*LOOKUP(AJ16,'Growth tables'!$B$4:$B$25,'Growth tables'!$D$4:$D$25)/1000</f>
        <v>0</v>
      </c>
    </row>
    <row r="17" spans="1:39" ht="15">
      <c r="A17" s="3">
        <v>9</v>
      </c>
      <c r="B17" s="2">
        <v>4</v>
      </c>
      <c r="C17" s="16">
        <f>$D$3</f>
        <v>1300000</v>
      </c>
      <c r="D17" s="21">
        <v>3</v>
      </c>
      <c r="E17" s="13">
        <v>0.18</v>
      </c>
      <c r="F17" s="13">
        <f>E17*POWER(1+LOOKUP(E17,'Growth tables'!$B$4:$B$25,'Growth tables'!$C$4:$C$25),D17)</f>
        <v>0.20837250000000002</v>
      </c>
      <c r="G17" s="14">
        <f t="shared" si="0"/>
        <v>270.88425</v>
      </c>
      <c r="H17" s="15">
        <f>C17*(F17-E17)/1000*LOOKUP(F17,'Growth tables'!$B$4:$B$25,'Growth tables'!$D$4:$D$25)</f>
        <v>25.81897500000002</v>
      </c>
      <c r="I17" s="31">
        <f>C17*F17*LOOKUP(F17,'Growth tables'!$B$4:$B$25,'Growth tables'!$C$4:$C$25)*LOOKUP(F17,'Growth tables'!$B$4:$B$25,'Growth tables'!$D$4:$D$25)/1000</f>
        <v>9.48094875</v>
      </c>
      <c r="K17" s="3">
        <v>9</v>
      </c>
      <c r="L17" s="2">
        <v>3</v>
      </c>
      <c r="M17" s="12">
        <f>C16</f>
        <v>1211684.952279087</v>
      </c>
      <c r="N17" s="21">
        <v>3</v>
      </c>
      <c r="O17" s="13">
        <f>F16</f>
        <v>2.070649068379554</v>
      </c>
      <c r="P17" s="13">
        <f>O17*POWER(1+LOOKUP(O17,'Growth tables'!$B$4:$B$25,'Growth tables'!$C$4:$C$25),N17)</f>
        <v>2.3629545735975555</v>
      </c>
      <c r="Q17" s="14">
        <f t="shared" si="1"/>
        <v>2863.156499747204</v>
      </c>
      <c r="R17" s="15">
        <f>M17*(P17-O17)/1000*LOOKUP(P17,'Growth tables'!$B$4:$B$25,'Growth tables'!$D$4:$D$25)</f>
        <v>265.6366366057414</v>
      </c>
      <c r="S17" s="31">
        <f>M17*P17*LOOKUP(P17,'Growth tables'!$B$4:$B$25,'Growth tables'!$C$4:$C$25)*LOOKUP(P17,'Growth tables'!$B$4:$B$25,'Growth tables'!$D$4:$D$25)/1000</f>
        <v>94.48416449165774</v>
      </c>
      <c r="U17" s="3">
        <v>9</v>
      </c>
      <c r="V17" s="2">
        <v>2</v>
      </c>
      <c r="W17" s="12">
        <f>M16</f>
        <v>1118075.861033675</v>
      </c>
      <c r="X17" s="21">
        <v>3</v>
      </c>
      <c r="Y17" s="13">
        <f>P16</f>
        <v>14.91439721404489</v>
      </c>
      <c r="Z17" s="13">
        <f>Y17*POWER(1+LOOKUP(Y17,'Growth tables'!$B$4:$B$25,'Growth tables'!$C$4:$C$25),X17)</f>
        <v>16.24994254307148</v>
      </c>
      <c r="AA17" s="14">
        <f t="shared" si="2"/>
        <v>18168.668500592394</v>
      </c>
      <c r="AB17" s="15">
        <f>W17*(Z17-Y17)/1000*LOOKUP(Z17,'Growth tables'!$B$4:$B$25,'Growth tables'!$D$4:$D$25)</f>
        <v>1194.5927949607265</v>
      </c>
      <c r="AC17" s="31">
        <f>W17*Z17*LOOKUP(Z17,'Growth tables'!$B$4:$B$25,'Growth tables'!$C$4:$C$25)*LOOKUP(Z17,'Growth tables'!$B$4:$B$25,'Growth tables'!$D$4:$D$25)/1000</f>
        <v>406.97817441326964</v>
      </c>
      <c r="AE17" s="3">
        <v>9</v>
      </c>
      <c r="AF17" s="2">
        <v>1</v>
      </c>
      <c r="AG17" s="12">
        <f>W16</f>
        <v>1042119.7664007597</v>
      </c>
      <c r="AH17" s="21">
        <v>3</v>
      </c>
      <c r="AI17" s="13">
        <f>Z16</f>
        <v>40.2410250753396</v>
      </c>
      <c r="AJ17" s="13">
        <f>AI17*POWER(1+LOOKUP(AI17,'Growth tables'!$B$4:$B$25,'Growth tables'!$C$4:$C$25),AH17)</f>
        <v>43.33518264402313</v>
      </c>
      <c r="AK17" s="14">
        <f t="shared" si="3"/>
        <v>45160.45041392364</v>
      </c>
      <c r="AL17" s="15">
        <f>AG17*(AJ17-AI17)/1000*LOOKUP(AJ17,'Growth tables'!$B$4:$B$25,'Growth tables'!$D$4:$D$25)</f>
        <v>2902.034486415259</v>
      </c>
      <c r="AM17" s="31">
        <f>AG17*AJ17*LOOKUP(AJ17,'Growth tables'!$B$4:$B$25,'Growth tables'!$C$4:$C$25)*LOOKUP(AJ17,'Growth tables'!$B$4:$B$25,'Growth tables'!$D$4:$D$25)/1000</f>
        <v>975.4657289407505</v>
      </c>
    </row>
    <row r="18" spans="1:39" ht="15">
      <c r="A18" s="3">
        <v>10</v>
      </c>
      <c r="B18" s="2"/>
      <c r="C18" s="16">
        <f t="shared" si="11"/>
        <v>1287000</v>
      </c>
      <c r="D18" s="29">
        <v>7</v>
      </c>
      <c r="E18" s="17">
        <f aca="true" t="shared" si="12" ref="E18:E24">F17</f>
        <v>0.20837250000000002</v>
      </c>
      <c r="F18" s="17">
        <f>E18*POWER(1+LOOKUP(E18,'Growth tables'!$B$4:$B$25,'Growth tables'!$C$4:$C$25),D18)</f>
        <v>0.29320103281993953</v>
      </c>
      <c r="G18" s="18">
        <f t="shared" si="0"/>
        <v>377.34972923926216</v>
      </c>
      <c r="H18" s="19">
        <f>C18*(F18-E18)/1000*LOOKUP(F18,'Growth tables'!$B$4:$B$25,'Growth tables'!$D$4:$D$25)</f>
        <v>76.42202521748351</v>
      </c>
      <c r="I18" s="30">
        <f>C18*F18*LOOKUP(F18,'Growth tables'!$B$4:$B$25,'Growth tables'!$C$4:$C$25)*LOOKUP(F18,'Growth tables'!$B$4:$B$25,'Growth tables'!$D$4:$D$25)/1000</f>
        <v>12.943095712906691</v>
      </c>
      <c r="K18" s="3">
        <v>10</v>
      </c>
      <c r="L18" s="2"/>
      <c r="M18" s="16">
        <f aca="true" t="shared" si="13" ref="M18:M24">M17*(1-$D$5)</f>
        <v>1199568.102756296</v>
      </c>
      <c r="N18" s="29">
        <v>7</v>
      </c>
      <c r="O18" s="17">
        <f aca="true" t="shared" si="14" ref="O18:O24">P17</f>
        <v>2.3629545735975555</v>
      </c>
      <c r="P18" s="17">
        <f>O18*POWER(1+LOOKUP(O18,'Growth tables'!$B$4:$B$25,'Growth tables'!$C$4:$C$25),N18)</f>
        <v>3.194176155273464</v>
      </c>
      <c r="Q18" s="18">
        <f t="shared" si="1"/>
        <v>3831.6318304507895</v>
      </c>
      <c r="R18" s="19">
        <f>M18*(P18-O18)/1000*LOOKUP(P18,'Growth tables'!$B$4:$B$25,'Growth tables'!$D$4:$D$25)</f>
        <v>797.6855165608458</v>
      </c>
      <c r="S18" s="30">
        <f>M18*P18*LOOKUP(P18,'Growth tables'!$B$4:$B$25,'Growth tables'!$C$4:$C$25)*LOOKUP(P18,'Growth tables'!$B$4:$B$25,'Growth tables'!$D$4:$D$25)/1000</f>
        <v>131.80813496750716</v>
      </c>
      <c r="U18" s="3">
        <v>10</v>
      </c>
      <c r="V18" s="2"/>
      <c r="W18" s="16">
        <f aca="true" t="shared" si="15" ref="W18:W24">W17*(1-$D$5)</f>
        <v>1106895.1024233382</v>
      </c>
      <c r="X18" s="29">
        <v>7</v>
      </c>
      <c r="Y18" s="17">
        <f aca="true" t="shared" si="16" ref="Y18:Y24">Z17</f>
        <v>16.24994254307148</v>
      </c>
      <c r="Z18" s="17">
        <f>Y18*POWER(1+LOOKUP(Y18,'Growth tables'!$B$4:$B$25,'Growth tables'!$C$4:$C$25),X18)</f>
        <v>19.715311003812644</v>
      </c>
      <c r="AA18" s="18">
        <f t="shared" si="2"/>
        <v>21822.781192873164</v>
      </c>
      <c r="AB18" s="19">
        <f>W18*(Z18-Y18)/1000*LOOKUP(Z18,'Growth tables'!$B$4:$B$25,'Growth tables'!$D$4:$D$25)</f>
        <v>3068.6395018293574</v>
      </c>
      <c r="AC18" s="30">
        <f>W18*Z18*LOOKUP(Z18,'Growth tables'!$B$4:$B$25,'Growth tables'!$C$4:$C$25)*LOOKUP(Z18,'Growth tables'!$B$4:$B$25,'Growth tables'!$D$4:$D$25)/1000</f>
        <v>488.8302987203589</v>
      </c>
      <c r="AE18" s="3">
        <v>10</v>
      </c>
      <c r="AF18" s="2"/>
      <c r="AG18" s="16">
        <f aca="true" t="shared" si="17" ref="AG18:AG24">IF(AJ17&gt;=100,0,AG17*(1-$D$5))</f>
        <v>1031698.568736752</v>
      </c>
      <c r="AH18" s="29">
        <v>7</v>
      </c>
      <c r="AI18" s="17">
        <f aca="true" t="shared" si="18" ref="AI18:AI24">AJ17</f>
        <v>43.33518264402313</v>
      </c>
      <c r="AJ18" s="17">
        <f>AI18*POWER(1+LOOKUP(AI18,'Growth tables'!$B$4:$B$25,'Growth tables'!$C$4:$C$25),AH18)</f>
        <v>51.1611535117923</v>
      </c>
      <c r="AK18" s="18">
        <f t="shared" si="3"/>
        <v>52782.88885303737</v>
      </c>
      <c r="AL18" s="19">
        <f>AG18*(AJ18-AI18)/1000*LOOKUP(AJ18,'Growth tables'!$B$4:$B$25,'Growth tables'!$D$4:$D$25)</f>
        <v>7266.638648927676</v>
      </c>
      <c r="AM18" s="30">
        <f>AG18*AJ18*LOOKUP(AJ18,'Growth tables'!$B$4:$B$25,'Growth tables'!$C$4:$C$25)*LOOKUP(AJ18,'Growth tables'!$B$4:$B$25,'Growth tables'!$D$4:$D$25)/1000</f>
        <v>1140.1103992256074</v>
      </c>
    </row>
    <row r="19" spans="1:39" ht="15">
      <c r="A19" s="3">
        <v>11</v>
      </c>
      <c r="B19" s="2"/>
      <c r="C19" s="16">
        <f t="shared" si="11"/>
        <v>1274130</v>
      </c>
      <c r="D19" s="29">
        <v>7</v>
      </c>
      <c r="E19" s="17">
        <f t="shared" si="12"/>
        <v>0.29320103281993953</v>
      </c>
      <c r="F19" s="17">
        <f>E19*POWER(1+LOOKUP(E19,'Growth tables'!$B$4:$B$25,'Growth tables'!$C$4:$C$25),D19)</f>
        <v>0.40982072110964657</v>
      </c>
      <c r="G19" s="18">
        <f t="shared" si="0"/>
        <v>522.164875387434</v>
      </c>
      <c r="H19" s="19">
        <f>C19*(F19-E19)/1000*LOOKUP(F19,'Growth tables'!$B$4:$B$25,'Growth tables'!$D$4:$D$25)</f>
        <v>104.0120504083951</v>
      </c>
      <c r="I19" s="30">
        <f>C19*F19*LOOKUP(F19,'Growth tables'!$B$4:$B$25,'Growth tables'!$C$4:$C$25)*LOOKUP(F19,'Growth tables'!$B$4:$B$25,'Growth tables'!$D$4:$D$25)/1000</f>
        <v>17.910255225788983</v>
      </c>
      <c r="J19" s="2"/>
      <c r="K19" s="3">
        <v>11</v>
      </c>
      <c r="L19" s="2"/>
      <c r="M19" s="16">
        <f t="shared" si="13"/>
        <v>1187572.421728733</v>
      </c>
      <c r="N19" s="29">
        <v>7</v>
      </c>
      <c r="O19" s="17">
        <f t="shared" si="14"/>
        <v>3.194176155273464</v>
      </c>
      <c r="P19" s="17">
        <f>O19*POWER(1+LOOKUP(O19,'Growth tables'!$B$4:$B$25,'Growth tables'!$C$4:$C$25),N19)</f>
        <v>4.288930633708472</v>
      </c>
      <c r="Q19" s="18">
        <f t="shared" si="1"/>
        <v>5093.4157392997195</v>
      </c>
      <c r="R19" s="19">
        <f>M19*(P19-O19)/1000*LOOKUP(P19,'Growth tables'!$B$4:$B$25,'Growth tables'!$D$4:$D$25)</f>
        <v>1040.080181722751</v>
      </c>
      <c r="S19" s="30">
        <f>M19*P19*LOOKUP(P19,'Growth tables'!$B$4:$B$25,'Growth tables'!$C$4:$C$25)*LOOKUP(P19,'Growth tables'!$B$4:$B$25,'Growth tables'!$D$4:$D$25)/1000</f>
        <v>162.98930365759102</v>
      </c>
      <c r="U19" s="3">
        <v>11</v>
      </c>
      <c r="V19" s="2"/>
      <c r="W19" s="16">
        <f t="shared" si="15"/>
        <v>1095826.1513991049</v>
      </c>
      <c r="X19" s="29">
        <v>7</v>
      </c>
      <c r="Y19" s="17">
        <f t="shared" si="16"/>
        <v>19.715311003812644</v>
      </c>
      <c r="Z19" s="17">
        <f>Y19*POWER(1+LOOKUP(Y19,'Growth tables'!$B$4:$B$25,'Growth tables'!$C$4:$C$25),X19)</f>
        <v>23.919683835607405</v>
      </c>
      <c r="AA19" s="18">
        <f t="shared" si="2"/>
        <v>26211.815080257038</v>
      </c>
      <c r="AB19" s="19">
        <f>W19*(Z19-Y19)/1000*LOOKUP(Z19,'Growth tables'!$B$4:$B$25,'Growth tables'!$D$4:$D$25)</f>
        <v>3916.172444415717</v>
      </c>
      <c r="AC19" s="30">
        <f>W19*Z19*LOOKUP(Z19,'Growth tables'!$B$4:$B$25,'Growth tables'!$C$4:$C$25)*LOOKUP(Z19,'Growth tables'!$B$4:$B$25,'Growth tables'!$D$4:$D$25)/1000</f>
        <v>601.5611560918991</v>
      </c>
      <c r="AE19" s="3">
        <v>11</v>
      </c>
      <c r="AF19" s="2"/>
      <c r="AG19" s="16">
        <f t="shared" si="17"/>
        <v>1021381.5830493845</v>
      </c>
      <c r="AH19" s="29">
        <v>7</v>
      </c>
      <c r="AI19" s="17">
        <f t="shared" si="18"/>
        <v>51.1611535117923</v>
      </c>
      <c r="AJ19" s="17">
        <f>AI19*POWER(1+LOOKUP(AI19,'Growth tables'!$B$4:$B$25,'Growth tables'!$C$4:$C$25),AH19)</f>
        <v>60.400429142259156</v>
      </c>
      <c r="AK19" s="18">
        <f t="shared" si="3"/>
        <v>61691.885934182836</v>
      </c>
      <c r="AL19" s="19">
        <f>AG19*(AJ19-AI19)/1000*LOOKUP(AJ19,'Growth tables'!$B$4:$B$25,'Growth tables'!$D$4:$D$25)</f>
        <v>8493.143372708257</v>
      </c>
      <c r="AM19" s="30">
        <f>AG19*AJ19*LOOKUP(AJ19,'Growth tables'!$B$4:$B$25,'Growth tables'!$C$4:$C$25)*LOOKUP(AJ19,'Growth tables'!$B$4:$B$25,'Growth tables'!$D$4:$D$25)/1000</f>
        <v>1332.5447361783495</v>
      </c>
    </row>
    <row r="20" spans="1:39" ht="15">
      <c r="A20" s="3">
        <v>12</v>
      </c>
      <c r="B20" s="2"/>
      <c r="C20" s="16">
        <f t="shared" si="11"/>
        <v>1261388.7</v>
      </c>
      <c r="D20" s="29">
        <v>7</v>
      </c>
      <c r="E20" s="17">
        <f t="shared" si="12"/>
        <v>0.40982072110964657</v>
      </c>
      <c r="F20" s="17">
        <f>E20*POWER(1+LOOKUP(E20,'Growth tables'!$B$4:$B$25,'Growth tables'!$C$4:$C$25),D20)</f>
        <v>0.5728254837150384</v>
      </c>
      <c r="G20" s="18">
        <f t="shared" si="0"/>
        <v>722.5555922301834</v>
      </c>
      <c r="H20" s="19">
        <f>C20*(F20-E20)/1000*LOOKUP(F20,'Growth tables'!$B$4:$B$25,'Growth tables'!$D$4:$D$25)</f>
        <v>154.20927419746783</v>
      </c>
      <c r="I20" s="30">
        <f>C20*F20*LOOKUP(F20,'Growth tables'!$B$4:$B$25,'Growth tables'!$C$4:$C$25)*LOOKUP(F20,'Growth tables'!$B$4:$B$25,'Growth tables'!$D$4:$D$25)/1000</f>
        <v>26.012001320286604</v>
      </c>
      <c r="J20" s="2"/>
      <c r="K20" s="3">
        <v>12</v>
      </c>
      <c r="L20" s="2"/>
      <c r="M20" s="16">
        <f t="shared" si="13"/>
        <v>1175696.6975114457</v>
      </c>
      <c r="N20" s="29">
        <v>7</v>
      </c>
      <c r="O20" s="17">
        <f t="shared" si="14"/>
        <v>4.288930633708472</v>
      </c>
      <c r="P20" s="17">
        <f>O20*POWER(1+LOOKUP(O20,'Growth tables'!$B$4:$B$25,'Growth tables'!$C$4:$C$25),N20)</f>
        <v>5.643940119835089</v>
      </c>
      <c r="Q20" s="18">
        <f t="shared" si="1"/>
        <v>6635.561759842468</v>
      </c>
      <c r="R20" s="19">
        <f>M20*(P20-O20)/1000*LOOKUP(P20,'Growth tables'!$B$4:$B$25,'Growth tables'!$D$4:$D$25)</f>
        <v>1274.464142348596</v>
      </c>
      <c r="S20" s="30">
        <f>M20*P20*LOOKUP(P20,'Growth tables'!$B$4:$B$25,'Growth tables'!$C$4:$C$25)*LOOKUP(P20,'Growth tables'!$B$4:$B$25,'Growth tables'!$D$4:$D$25)/1000</f>
        <v>207.02952690708497</v>
      </c>
      <c r="U20" s="3">
        <v>12</v>
      </c>
      <c r="V20" s="2"/>
      <c r="W20" s="16">
        <f t="shared" si="15"/>
        <v>1084867.8898851138</v>
      </c>
      <c r="X20" s="29">
        <v>7</v>
      </c>
      <c r="Y20" s="17">
        <f t="shared" si="16"/>
        <v>23.919683835607405</v>
      </c>
      <c r="Z20" s="17">
        <f>Y20*POWER(1+LOOKUP(Y20,'Growth tables'!$B$4:$B$25,'Growth tables'!$C$4:$C$25),X20)</f>
        <v>28.823621099460407</v>
      </c>
      <c r="AA20" s="18">
        <f t="shared" si="2"/>
        <v>31269.821001019656</v>
      </c>
      <c r="AB20" s="19">
        <f>W20*(Z20-Y20)/1000*LOOKUP(Z20,'Growth tables'!$B$4:$B$25,'Growth tables'!$D$4:$D$25)</f>
        <v>4522.1054608304075</v>
      </c>
      <c r="AC20" s="30">
        <f>W20*Z20*LOOKUP(Z20,'Growth tables'!$B$4:$B$25,'Growth tables'!$C$4:$C$25)*LOOKUP(Z20,'Growth tables'!$B$4:$B$25,'Growth tables'!$D$4:$D$25)/1000</f>
        <v>691.0630441225344</v>
      </c>
      <c r="AE20" s="3">
        <v>12</v>
      </c>
      <c r="AF20" s="2"/>
      <c r="AG20" s="16">
        <f t="shared" si="17"/>
        <v>1011167.7672188907</v>
      </c>
      <c r="AH20" s="29">
        <v>7</v>
      </c>
      <c r="AI20" s="17">
        <f t="shared" si="18"/>
        <v>60.400429142259156</v>
      </c>
      <c r="AJ20" s="17">
        <f>AI20*POWER(1+LOOKUP(AI20,'Growth tables'!$B$4:$B$25,'Growth tables'!$C$4:$C$25),AH20)</f>
        <v>71.3082405330869</v>
      </c>
      <c r="AK20" s="18">
        <f t="shared" si="3"/>
        <v>72104.59436414907</v>
      </c>
      <c r="AL20" s="19">
        <f>AG20*(AJ20-AI20)/1000*LOOKUP(AJ20,'Growth tables'!$B$4:$B$25,'Growth tables'!$D$4:$D$25)</f>
        <v>9926.664560377269</v>
      </c>
      <c r="AM20" s="30">
        <f>AG20*AJ20*LOOKUP(AJ20,'Growth tables'!$B$4:$B$25,'Growth tables'!$C$4:$C$25)*LOOKUP(AJ20,'Growth tables'!$B$4:$B$25,'Growth tables'!$D$4:$D$25)/1000</f>
        <v>1557.4592382656201</v>
      </c>
    </row>
    <row r="21" spans="1:39" ht="15">
      <c r="A21" s="3">
        <v>13</v>
      </c>
      <c r="B21" s="2"/>
      <c r="C21" s="16">
        <f t="shared" si="11"/>
        <v>1248774.8129999998</v>
      </c>
      <c r="D21" s="29">
        <v>7</v>
      </c>
      <c r="E21" s="17">
        <f t="shared" si="12"/>
        <v>0.5728254837150384</v>
      </c>
      <c r="F21" s="17">
        <f>E21*POWER(1+LOOKUP(E21,'Growth tables'!$B$4:$B$25,'Growth tables'!$C$4:$C$25),D21)</f>
        <v>0.7953372238629648</v>
      </c>
      <c r="G21" s="18">
        <f t="shared" si="0"/>
        <v>993.1970930014129</v>
      </c>
      <c r="H21" s="19">
        <f>C21*(F21-E21)/1000*LOOKUP(F21,'Growth tables'!$B$4:$B$25,'Growth tables'!$D$4:$D$25)</f>
        <v>208.40029252014853</v>
      </c>
      <c r="I21" s="30">
        <f>C21*F21*LOOKUP(F21,'Growth tables'!$B$4:$B$25,'Growth tables'!$C$4:$C$25)*LOOKUP(F21,'Growth tables'!$B$4:$B$25,'Growth tables'!$D$4:$D$25)/1000</f>
        <v>35.010197528299805</v>
      </c>
      <c r="J21" s="2"/>
      <c r="K21" s="3">
        <v>13</v>
      </c>
      <c r="L21" s="2"/>
      <c r="M21" s="16">
        <f t="shared" si="13"/>
        <v>1163939.7305363312</v>
      </c>
      <c r="N21" s="29">
        <v>7</v>
      </c>
      <c r="O21" s="17">
        <f t="shared" si="14"/>
        <v>5.643940119835089</v>
      </c>
      <c r="P21" s="17">
        <f>O21*POWER(1+LOOKUP(O21,'Growth tables'!$B$4:$B$25,'Growth tables'!$C$4:$C$25),N21)</f>
        <v>7.377194440554313</v>
      </c>
      <c r="Q21" s="18">
        <f t="shared" si="1"/>
        <v>8586.609709252909</v>
      </c>
      <c r="R21" s="19">
        <f>M21*(P21-O21)/1000*LOOKUP(P21,'Growth tables'!$B$4:$B$25,'Growth tables'!$D$4:$D$25)</f>
        <v>1613.9228536070925</v>
      </c>
      <c r="S21" s="30">
        <f>M21*P21*LOOKUP(P21,'Growth tables'!$B$4:$B$25,'Growth tables'!$C$4:$C$25)*LOOKUP(P21,'Growth tables'!$B$4:$B$25,'Growth tables'!$D$4:$D$25)/1000</f>
        <v>247.29435962648378</v>
      </c>
      <c r="U21" s="3">
        <v>13</v>
      </c>
      <c r="V21" s="2"/>
      <c r="W21" s="16">
        <f t="shared" si="15"/>
        <v>1074019.2109862627</v>
      </c>
      <c r="X21" s="29">
        <v>7</v>
      </c>
      <c r="Y21" s="17">
        <f t="shared" si="16"/>
        <v>28.823621099460407</v>
      </c>
      <c r="Z21" s="17">
        <f>Y21*POWER(1+LOOKUP(Y21,'Growth tables'!$B$4:$B$25,'Growth tables'!$C$4:$C$25),X21)</f>
        <v>34.496899667363216</v>
      </c>
      <c r="AA21" s="18">
        <f t="shared" si="2"/>
        <v>37050.33296221371</v>
      </c>
      <c r="AB21" s="19">
        <f>W21*(Z21-Y21)/1000*LOOKUP(Z21,'Growth tables'!$B$4:$B$25,'Growth tables'!$D$4:$D$25)</f>
        <v>5179.228645523612</v>
      </c>
      <c r="AC21" s="30">
        <f>W21*Z21*LOOKUP(Z21,'Growth tables'!$B$4:$B$25,'Growth tables'!$C$4:$C$25)*LOOKUP(Z21,'Growth tables'!$B$4:$B$25,'Growth tables'!$D$4:$D$25)/1000</f>
        <v>818.8123584649229</v>
      </c>
      <c r="AE21" s="3">
        <v>13</v>
      </c>
      <c r="AF21" s="2"/>
      <c r="AG21" s="16">
        <f t="shared" si="17"/>
        <v>1001056.0895467018</v>
      </c>
      <c r="AH21" s="29">
        <v>7</v>
      </c>
      <c r="AI21" s="17">
        <f t="shared" si="18"/>
        <v>71.3082405330869</v>
      </c>
      <c r="AJ21" s="17">
        <f>AI21*POWER(1+LOOKUP(AI21,'Growth tables'!$B$4:$B$25,'Growth tables'!$C$4:$C$25),AH21)</f>
        <v>84.18591126146407</v>
      </c>
      <c r="AK21" s="18">
        <f t="shared" si="3"/>
        <v>84274.81912232687</v>
      </c>
      <c r="AL21" s="19">
        <f>AG21*(AJ21-AI21)/1000*LOOKUP(AJ21,'Growth tables'!$B$4:$B$25,'Growth tables'!$D$4:$D$25)</f>
        <v>11602.143631637347</v>
      </c>
      <c r="AM21" s="30">
        <f>AG21*AJ21*LOOKUP(AJ21,'Growth tables'!$B$4:$B$25,'Growth tables'!$C$4:$C$25)*LOOKUP(AJ21,'Growth tables'!$B$4:$B$25,'Growth tables'!$D$4:$D$25)/1000</f>
        <v>1820.3360930422605</v>
      </c>
    </row>
    <row r="22" spans="1:39" ht="15">
      <c r="A22" s="3">
        <v>14</v>
      </c>
      <c r="B22" s="2"/>
      <c r="C22" s="16">
        <f t="shared" si="11"/>
        <v>1236287.06487</v>
      </c>
      <c r="D22" s="29">
        <v>7</v>
      </c>
      <c r="E22" s="17">
        <f t="shared" si="12"/>
        <v>0.7953372238629648</v>
      </c>
      <c r="F22" s="17">
        <f>E22*POWER(1+LOOKUP(E22,'Growth tables'!$B$4:$B$25,'Growth tables'!$C$4:$C$25),D22)</f>
        <v>1.0969278950440728</v>
      </c>
      <c r="G22" s="18">
        <f t="shared" si="0"/>
        <v>1356.117767738064</v>
      </c>
      <c r="H22" s="19">
        <f>C22*(F22-E22)/1000*LOOKUP(F22,'Growth tables'!$B$4:$B$25,'Growth tables'!$D$4:$D$25)</f>
        <v>279.639484249999</v>
      </c>
      <c r="I22" s="30">
        <f>C22*F22*LOOKUP(F22,'Growth tables'!$B$4:$B$25,'Growth tables'!$C$4:$C$25)*LOOKUP(F22,'Growth tables'!$B$4:$B$25,'Growth tables'!$D$4:$D$25)/1000</f>
        <v>47.80315131276676</v>
      </c>
      <c r="J22" s="2"/>
      <c r="K22" s="3">
        <v>14</v>
      </c>
      <c r="L22" s="2"/>
      <c r="M22" s="16">
        <f t="shared" si="13"/>
        <v>1152300.3332309679</v>
      </c>
      <c r="N22" s="29">
        <v>7</v>
      </c>
      <c r="O22" s="17">
        <f t="shared" si="14"/>
        <v>7.377194440554313</v>
      </c>
      <c r="P22" s="17">
        <f>O22*POWER(1+LOOKUP(O22,'Growth tables'!$B$4:$B$25,'Growth tables'!$C$4:$C$25),N22)</f>
        <v>9.449514987258807</v>
      </c>
      <c r="Q22" s="18">
        <f t="shared" si="1"/>
        <v>10888.679268689348</v>
      </c>
      <c r="R22" s="19">
        <f>M22*(P22-O22)/1000*LOOKUP(P22,'Growth tables'!$B$4:$B$25,'Growth tables'!$D$4:$D$25)</f>
        <v>1910.3485252231758</v>
      </c>
      <c r="S22" s="30">
        <f>M22*P22*LOOKUP(P22,'Growth tables'!$B$4:$B$25,'Growth tables'!$C$4:$C$25)*LOOKUP(P22,'Growth tables'!$B$4:$B$25,'Growth tables'!$D$4:$D$25)/1000</f>
        <v>296.1720761083503</v>
      </c>
      <c r="U22" s="3">
        <v>14</v>
      </c>
      <c r="V22" s="2"/>
      <c r="W22" s="16">
        <f t="shared" si="15"/>
        <v>1063279.0188764</v>
      </c>
      <c r="X22" s="29">
        <v>4</v>
      </c>
      <c r="Y22" s="17">
        <f t="shared" si="16"/>
        <v>34.496899667363216</v>
      </c>
      <c r="Z22" s="17">
        <f>Y22*POWER(1+LOOKUP(Y22,'Growth tables'!$B$4:$B$25,'Growth tables'!$C$4:$C$25),X22)</f>
        <v>38.22693769210925</v>
      </c>
      <c r="AA22" s="18">
        <f t="shared" si="2"/>
        <v>40645.9008039152</v>
      </c>
      <c r="AB22" s="19">
        <f>W22*(Z22-Y22)/1000*LOOKUP(Z22,'Growth tables'!$B$4:$B$25,'Growth tables'!$D$4:$D$25)</f>
        <v>3371.1604956250867</v>
      </c>
      <c r="AC22" s="30">
        <f>W22*Z22*LOOKUP(Z22,'Growth tables'!$B$4:$B$25,'Growth tables'!$C$4:$C$25)*LOOKUP(Z22,'Growth tables'!$B$4:$B$25,'Growth tables'!$D$4:$D$25)/1000</f>
        <v>863.725392083198</v>
      </c>
      <c r="AE22" s="3">
        <v>14</v>
      </c>
      <c r="AF22" s="2"/>
      <c r="AG22" s="16">
        <f t="shared" si="17"/>
        <v>991045.5286512347</v>
      </c>
      <c r="AH22" s="29">
        <v>7</v>
      </c>
      <c r="AI22" s="17">
        <f t="shared" si="18"/>
        <v>84.18591126146407</v>
      </c>
      <c r="AJ22" s="17">
        <f>AI22*POWER(1+LOOKUP(AI22,'Growth tables'!$B$4:$B$25,'Growth tables'!$C$4:$C$25),AH22)</f>
        <v>99.38918141774404</v>
      </c>
      <c r="AK22" s="18">
        <f t="shared" si="3"/>
        <v>98499.20384036162</v>
      </c>
      <c r="AL22" s="19">
        <f>AG22*(AJ22-AI22)/1000*LOOKUP(AJ22,'Growth tables'!$B$4:$B$25,'Growth tables'!$D$4:$D$25)</f>
        <v>13560.419618332222</v>
      </c>
      <c r="AM22" s="30">
        <f>AG22*AJ22*LOOKUP(AJ22,'Growth tables'!$B$4:$B$25,'Growth tables'!$C$4:$C$25)*LOOKUP(AJ22,'Growth tables'!$B$4:$B$25,'Growth tables'!$D$4:$D$25)/1000</f>
        <v>2127.5828029518107</v>
      </c>
    </row>
    <row r="23" spans="1:39" ht="15">
      <c r="A23" s="3">
        <v>15</v>
      </c>
      <c r="B23" s="2"/>
      <c r="C23" s="16">
        <f t="shared" si="11"/>
        <v>1223924.1942212998</v>
      </c>
      <c r="D23" s="29">
        <v>7</v>
      </c>
      <c r="E23" s="17">
        <f t="shared" si="12"/>
        <v>1.0969278950440728</v>
      </c>
      <c r="F23" s="17">
        <f>E23*POWER(1+LOOKUP(E23,'Growth tables'!$B$4:$B$25,'Growth tables'!$C$4:$C$25),D23)</f>
        <v>1.5128812921412296</v>
      </c>
      <c r="G23" s="18">
        <f t="shared" si="0"/>
        <v>1851.6520164364333</v>
      </c>
      <c r="H23" s="19">
        <f>C23*(F23-E23)/1000*LOOKUP(F23,'Growth tables'!$B$4:$B$25,'Growth tables'!$D$4:$D$25)</f>
        <v>381.82156978181246</v>
      </c>
      <c r="I23" s="30">
        <f>C23*F23*LOOKUP(F23,'Growth tables'!$B$4:$B$25,'Growth tables'!$C$4:$C$25)*LOOKUP(F23,'Growth tables'!$B$4:$B$25,'Growth tables'!$D$4:$D$25)/1000</f>
        <v>63.88199456705696</v>
      </c>
      <c r="J23" s="2"/>
      <c r="K23" s="3">
        <v>15</v>
      </c>
      <c r="L23" s="2"/>
      <c r="M23" s="16">
        <f t="shared" si="13"/>
        <v>1140777.3298986582</v>
      </c>
      <c r="N23" s="29">
        <v>7</v>
      </c>
      <c r="O23" s="17">
        <f t="shared" si="14"/>
        <v>9.449514987258807</v>
      </c>
      <c r="P23" s="17">
        <f>O23*POWER(1+LOOKUP(O23,'Growth tables'!$B$4:$B$25,'Growth tables'!$C$4:$C$25),N23)</f>
        <v>11.941346200178279</v>
      </c>
      <c r="Q23" s="18">
        <f t="shared" si="1"/>
        <v>13622.417033634865</v>
      </c>
      <c r="R23" s="19">
        <f>M23*(P23-O23)/1000*LOOKUP(P23,'Growth tables'!$B$4:$B$25,'Growth tables'!$D$4:$D$25)</f>
        <v>2274.099646105928</v>
      </c>
      <c r="S23" s="30">
        <f>M23*P23*LOOKUP(P23,'Growth tables'!$B$4:$B$25,'Growth tables'!$C$4:$C$25)*LOOKUP(P23,'Growth tables'!$B$4:$B$25,'Growth tables'!$D$4:$D$25)/1000</f>
        <v>326.93800880723677</v>
      </c>
      <c r="U23" s="3">
        <v>15</v>
      </c>
      <c r="V23" s="2"/>
      <c r="W23" s="16">
        <f t="shared" si="15"/>
        <v>1052646.228687636</v>
      </c>
      <c r="X23" s="29">
        <v>1</v>
      </c>
      <c r="Y23" s="17">
        <f t="shared" si="16"/>
        <v>38.22693769210925</v>
      </c>
      <c r="Z23" s="17">
        <f>Y23*POWER(1+LOOKUP(Y23,'Growth tables'!$B$4:$B$25,'Growth tables'!$C$4:$C$25),X23)</f>
        <v>39.18261113441198</v>
      </c>
      <c r="AA23" s="18">
        <f t="shared" si="2"/>
        <v>41245.42784077295</v>
      </c>
      <c r="AB23" s="19">
        <f>W23*(Z23-Y23)/1000*LOOKUP(Z23,'Growth tables'!$B$4:$B$25,'Growth tables'!$D$4:$D$25)</f>
        <v>855.0881381623605</v>
      </c>
      <c r="AC23" s="30">
        <f>W23*Z23*LOOKUP(Z23,'Growth tables'!$B$4:$B$25,'Growth tables'!$C$4:$C$25)*LOOKUP(Z23,'Growth tables'!$B$4:$B$25,'Growth tables'!$D$4:$D$25)/1000</f>
        <v>876.4653416164252</v>
      </c>
      <c r="AE23" s="3">
        <v>15</v>
      </c>
      <c r="AF23" s="2"/>
      <c r="AG23" s="16">
        <f t="shared" si="17"/>
        <v>981135.0733647223</v>
      </c>
      <c r="AH23" s="29">
        <v>1</v>
      </c>
      <c r="AI23" s="17">
        <f t="shared" si="18"/>
        <v>99.38918141774404</v>
      </c>
      <c r="AJ23" s="17">
        <f>AI23*POWER(1+LOOKUP(AI23,'Growth tables'!$B$4:$B$25,'Growth tables'!$C$4:$C$25),AH23)</f>
        <v>101.7745217717699</v>
      </c>
      <c r="AK23" s="18">
        <f t="shared" si="3"/>
        <v>99854.55288520499</v>
      </c>
      <c r="AL23" s="19">
        <f>AG23*(AJ23-AI23)/1000*LOOKUP(AJ23,'Growth tables'!$B$4:$B$25,'Growth tables'!$D$4:$D$25)</f>
        <v>2106.306974922293</v>
      </c>
      <c r="AM23" s="30">
        <f>AG23*AJ23*LOOKUP(AJ23,'Growth tables'!$B$4:$B$25,'Growth tables'!$C$4:$C$25)*LOOKUP(AJ23,'Growth tables'!$B$4:$B$25,'Growth tables'!$D$4:$D$25)/1000</f>
        <v>2156.8583423204277</v>
      </c>
    </row>
    <row r="24" spans="1:39" ht="15">
      <c r="A24" s="3">
        <v>16</v>
      </c>
      <c r="B24" s="2"/>
      <c r="C24" s="16">
        <f t="shared" si="11"/>
        <v>1211684.952279087</v>
      </c>
      <c r="D24" s="29">
        <v>7</v>
      </c>
      <c r="E24" s="17">
        <f t="shared" si="12"/>
        <v>1.5128812921412296</v>
      </c>
      <c r="F24" s="17">
        <f>E24*POWER(1+LOOKUP(E24,'Growth tables'!$B$4:$B$25,'Growth tables'!$C$4:$C$25),D24)</f>
        <v>2.072653214400711</v>
      </c>
      <c r="G24" s="18">
        <f t="shared" si="0"/>
        <v>2511.402711182221</v>
      </c>
      <c r="H24" s="19">
        <f>C24*(F24-E24)/1000*LOOKUP(F24,'Growth tables'!$B$4:$B$25,'Growth tables'!$D$4:$D$25)</f>
        <v>508.7004111826142</v>
      </c>
      <c r="I24" s="30">
        <f>C24*F24*LOOKUP(F24,'Growth tables'!$B$4:$B$25,'Growth tables'!$C$4:$C$25)*LOOKUP(F24,'Growth tables'!$B$4:$B$25,'Growth tables'!$D$4:$D$25)/1000</f>
        <v>84.75984150239996</v>
      </c>
      <c r="J24" s="2"/>
      <c r="K24" s="3">
        <v>16</v>
      </c>
      <c r="L24" s="2"/>
      <c r="M24" s="16">
        <f t="shared" si="13"/>
        <v>1129369.5565996717</v>
      </c>
      <c r="N24" s="29">
        <v>6</v>
      </c>
      <c r="O24" s="17">
        <f t="shared" si="14"/>
        <v>11.941346200178279</v>
      </c>
      <c r="P24" s="17">
        <f>O24*POWER(1+LOOKUP(O24,'Growth tables'!$B$4:$B$25,'Growth tables'!$C$4:$C$25),N24)</f>
        <v>14.25859185397072</v>
      </c>
      <c r="Q24" s="18">
        <f t="shared" si="1"/>
        <v>16103.219559854604</v>
      </c>
      <c r="R24" s="19">
        <f>M24*(P24-O24)/1000*LOOKUP(P24,'Growth tables'!$B$4:$B$25,'Growth tables'!$D$4:$D$25)</f>
        <v>2093.6213572448696</v>
      </c>
      <c r="S24" s="30">
        <f>M24*P24*LOOKUP(P24,'Growth tables'!$B$4:$B$25,'Growth tables'!$C$4:$C$25)*LOOKUP(P24,'Growth tables'!$B$4:$B$25,'Growth tables'!$D$4:$D$25)/1000</f>
        <v>373.5946937886269</v>
      </c>
      <c r="U24" s="3">
        <v>16</v>
      </c>
      <c r="V24" s="2"/>
      <c r="W24" s="16">
        <f t="shared" si="15"/>
        <v>1042119.7664007597</v>
      </c>
      <c r="X24" s="29">
        <v>1</v>
      </c>
      <c r="Y24" s="17">
        <f t="shared" si="16"/>
        <v>39.18261113441198</v>
      </c>
      <c r="Z24" s="17">
        <f>Y24*POWER(1+LOOKUP(Y24,'Growth tables'!$B$4:$B$25,'Growth tables'!$C$4:$C$25),X24)</f>
        <v>40.162176412772276</v>
      </c>
      <c r="AA24" s="18">
        <f t="shared" si="2"/>
        <v>41853.79790142434</v>
      </c>
      <c r="AB24" s="19">
        <f>W24*(Z24-Y24)/1000*LOOKUP(Z24,'Growth tables'!$B$4:$B$25,'Growth tables'!$D$4:$D$25)</f>
        <v>867.7006882002592</v>
      </c>
      <c r="AC24" s="30">
        <f>W24*Z24*LOOKUP(Z24,'Growth tables'!$B$4:$B$25,'Growth tables'!$C$4:$C$25)*LOOKUP(Z24,'Growth tables'!$B$4:$B$25,'Growth tables'!$D$4:$D$25)/1000</f>
        <v>889.3932054052672</v>
      </c>
      <c r="AE24" s="3">
        <v>16</v>
      </c>
      <c r="AF24" s="2"/>
      <c r="AG24" s="16">
        <f t="shared" si="17"/>
        <v>0</v>
      </c>
      <c r="AH24" s="29">
        <v>0</v>
      </c>
      <c r="AI24" s="17">
        <f t="shared" si="18"/>
        <v>101.7745217717699</v>
      </c>
      <c r="AJ24" s="17">
        <f>AI24*POWER(1+LOOKUP(AI24,'Growth tables'!$B$4:$B$25,'Growth tables'!$C$4:$C$25),AH24)</f>
        <v>101.7745217717699</v>
      </c>
      <c r="AK24" s="18">
        <f t="shared" si="3"/>
        <v>0</v>
      </c>
      <c r="AL24" s="19">
        <f>AG24*(AJ24-AI24)/1000*LOOKUP(AJ24,'Growth tables'!$B$4:$B$25,'Growth tables'!$D$4:$D$25)</f>
        <v>0</v>
      </c>
      <c r="AM24" s="30">
        <f>AG24*AJ24*LOOKUP(AJ24,'Growth tables'!$B$4:$B$25,'Growth tables'!$C$4:$C$25)*LOOKUP(AJ24,'Growth tables'!$B$4:$B$25,'Growth tables'!$D$4:$D$25)/1000</f>
        <v>0</v>
      </c>
    </row>
    <row r="25" spans="1:39" ht="15">
      <c r="A25" s="5">
        <v>17</v>
      </c>
      <c r="B25" s="1"/>
      <c r="C25" s="2"/>
      <c r="D25" s="2"/>
      <c r="E25" s="2"/>
      <c r="F25" s="2"/>
      <c r="G25" s="2"/>
      <c r="H25" s="2"/>
      <c r="I25" s="4"/>
      <c r="J25" s="2"/>
      <c r="K25" s="5">
        <v>17</v>
      </c>
      <c r="L25" s="1"/>
      <c r="M25" s="2"/>
      <c r="N25" s="2"/>
      <c r="O25" s="2"/>
      <c r="P25" s="2"/>
      <c r="Q25" s="2"/>
      <c r="R25" s="2"/>
      <c r="S25" s="4"/>
      <c r="U25" s="5">
        <v>17</v>
      </c>
      <c r="V25" s="1"/>
      <c r="W25" s="2"/>
      <c r="X25" s="2"/>
      <c r="Y25" s="2"/>
      <c r="Z25" s="2"/>
      <c r="AA25" s="2"/>
      <c r="AB25" s="2"/>
      <c r="AC25" s="4"/>
      <c r="AE25" s="5">
        <v>17</v>
      </c>
      <c r="AF25" s="1"/>
      <c r="AG25" s="2"/>
      <c r="AH25" s="2"/>
      <c r="AI25" s="2"/>
      <c r="AJ25" s="2"/>
      <c r="AK25" s="2"/>
      <c r="AL25" s="2"/>
      <c r="AM25" s="4"/>
    </row>
    <row r="26" spans="1:39" ht="15">
      <c r="A26" s="3">
        <v>18</v>
      </c>
      <c r="B26" s="2">
        <v>5</v>
      </c>
      <c r="C26" s="12">
        <f>IF($D$4&lt;5,0,$D$3)</f>
        <v>1300000</v>
      </c>
      <c r="D26" s="21">
        <v>6</v>
      </c>
      <c r="E26" s="13">
        <v>0.18</v>
      </c>
      <c r="F26" s="13">
        <f>E26*POWER(1+LOOKUP(E26,'Growth tables'!$B$4:$B$25,'Growth tables'!$C$4:$C$25),D26)</f>
        <v>0.24121721531249998</v>
      </c>
      <c r="G26" s="14">
        <f aca="true" t="shared" si="19" ref="G26:G59">C26*F26/1000</f>
        <v>313.58237990624997</v>
      </c>
      <c r="H26" s="15">
        <f>C26*(F26-E26)/1000*LOOKUP(F26,'Growth tables'!$B$4:$B$25,'Growth tables'!$D$4:$D$25)</f>
        <v>55.70766593437499</v>
      </c>
      <c r="I26" s="31">
        <f>C26*F26*LOOKUP(F26,'Growth tables'!$B$4:$B$25,'Growth tables'!$C$4:$C$25)*LOOKUP(F26,'Growth tables'!$B$4:$B$25,'Growth tables'!$D$4:$D$25)/1000</f>
        <v>10.975383296718748</v>
      </c>
      <c r="J26" s="2"/>
      <c r="K26" s="3">
        <v>18</v>
      </c>
      <c r="L26" s="2">
        <v>4</v>
      </c>
      <c r="M26" s="12">
        <f>C24</f>
        <v>1211684.952279087</v>
      </c>
      <c r="N26" s="21">
        <v>6</v>
      </c>
      <c r="O26" s="13">
        <f>F24</f>
        <v>2.072653214400711</v>
      </c>
      <c r="P26" s="13">
        <f>O26*POWER(1+LOOKUP(O26,'Growth tables'!$B$4:$B$25,'Growth tables'!$C$4:$C$25),N26)</f>
        <v>2.6991336337510723</v>
      </c>
      <c r="Q26" s="14">
        <f aca="true" t="shared" si="20" ref="Q26:Q59">M26*P26/1000</f>
        <v>3270.4996082065463</v>
      </c>
      <c r="R26" s="15">
        <f>M26*(P26-O26)/1000*LOOKUP(P26,'Growth tables'!$B$4:$B$25,'Growth tables'!$D$4:$D$25)</f>
        <v>569.3226727682438</v>
      </c>
      <c r="S26" s="31">
        <f>M26*P26*LOOKUP(P26,'Growth tables'!$B$4:$B$25,'Growth tables'!$C$4:$C$25)*LOOKUP(P26,'Growth tables'!$B$4:$B$25,'Growth tables'!$D$4:$D$25)/1000</f>
        <v>107.92648707081602</v>
      </c>
      <c r="U26" s="3">
        <v>18</v>
      </c>
      <c r="V26" s="2">
        <v>3</v>
      </c>
      <c r="W26" s="12">
        <f>M24</f>
        <v>1129369.5565996717</v>
      </c>
      <c r="X26" s="21">
        <v>6</v>
      </c>
      <c r="Y26" s="13">
        <f>P24</f>
        <v>14.25859185397072</v>
      </c>
      <c r="Z26" s="13">
        <f>Y26*POWER(1+LOOKUP(Y26,'Growth tables'!$B$4:$B$25,'Growth tables'!$C$4:$C$25),X26)</f>
        <v>16.926567064442523</v>
      </c>
      <c r="AA26" s="14">
        <f aca="true" t="shared" si="21" ref="AA26:AA59">W26*Z26/1000</f>
        <v>19116.34954032406</v>
      </c>
      <c r="AB26" s="15">
        <f>W26*(Z26-Y26)/1000*LOOKUP(Z26,'Growth tables'!$B$4:$B$25,'Growth tables'!$D$4:$D$25)</f>
        <v>2410.503984375564</v>
      </c>
      <c r="AC26" s="31">
        <f>W26*Z26*LOOKUP(Z26,'Growth tables'!$B$4:$B$25,'Growth tables'!$C$4:$C$25)*LOOKUP(Z26,'Growth tables'!$B$4:$B$25,'Growth tables'!$D$4:$D$25)/1000</f>
        <v>428.20622970325894</v>
      </c>
      <c r="AE26" s="3">
        <v>18</v>
      </c>
      <c r="AF26" s="2">
        <v>2</v>
      </c>
      <c r="AG26" s="12">
        <f>W24</f>
        <v>1042119.7664007597</v>
      </c>
      <c r="AH26" s="21">
        <v>6</v>
      </c>
      <c r="AI26" s="13">
        <f>Z24</f>
        <v>40.162176412772276</v>
      </c>
      <c r="AJ26" s="13">
        <f>AI26*POWER(1+LOOKUP(AI26,'Growth tables'!$B$4:$B$25,'Growth tables'!$C$4:$C$25),AH26)</f>
        <v>46.57581164699699</v>
      </c>
      <c r="AK26" s="14">
        <f aca="true" t="shared" si="22" ref="AK26:AK59">AG26*AJ26/1000</f>
        <v>48537.57395349429</v>
      </c>
      <c r="AL26" s="15">
        <f>AG26*(AJ26-AI26)/1000*LOOKUP(AJ26,'Growth tables'!$B$4:$B$25,'Growth tables'!$D$4:$D$25)</f>
        <v>6015.398446862946</v>
      </c>
      <c r="AM26" s="31">
        <f>AG26*AJ26*LOOKUP(AJ26,'Growth tables'!$B$4:$B$25,'Growth tables'!$C$4:$C$25)*LOOKUP(AJ26,'Growth tables'!$B$4:$B$25,'Growth tables'!$D$4:$D$25)/1000</f>
        <v>1048.4115973954767</v>
      </c>
    </row>
    <row r="27" spans="1:39" ht="15">
      <c r="A27" s="3">
        <v>19</v>
      </c>
      <c r="B27" s="2"/>
      <c r="C27" s="16">
        <f aca="true" t="shared" si="23" ref="C27:C59">C26*(1-$D$5)</f>
        <v>1287000</v>
      </c>
      <c r="D27" s="29">
        <v>7</v>
      </c>
      <c r="E27" s="17">
        <f aca="true" t="shared" si="24" ref="E27:E33">F26</f>
        <v>0.24121721531249998</v>
      </c>
      <c r="F27" s="17">
        <f>E27*POWER(1+LOOKUP(E27,'Growth tables'!$B$4:$B$25,'Growth tables'!$C$4:$C$25),D27)</f>
        <v>0.3394168456181824</v>
      </c>
      <c r="G27" s="18">
        <f t="shared" si="19"/>
        <v>436.8294803106008</v>
      </c>
      <c r="H27" s="19">
        <f>C27*(F27-E27)/1000*LOOKUP(F27,'Growth tables'!$B$4:$B$25,'Growth tables'!$D$4:$D$25)</f>
        <v>88.46804694238931</v>
      </c>
      <c r="I27" s="30">
        <f>C27*F27*LOOKUP(F27,'Growth tables'!$B$4:$B$25,'Growth tables'!$C$4:$C$25)*LOOKUP(F27,'Growth tables'!$B$4:$B$25,'Growth tables'!$D$4:$D$25)/1000</f>
        <v>14.983251174653606</v>
      </c>
      <c r="J27" s="2"/>
      <c r="K27" s="3">
        <v>19</v>
      </c>
      <c r="L27" s="2"/>
      <c r="M27" s="16">
        <f aca="true" t="shared" si="25" ref="M27:M33">M26*(1-$D$5)</f>
        <v>1199568.102756296</v>
      </c>
      <c r="N27" s="29">
        <v>7</v>
      </c>
      <c r="O27" s="17">
        <f aca="true" t="shared" si="26" ref="O27:O33">P26</f>
        <v>2.6991336337510723</v>
      </c>
      <c r="P27" s="17">
        <f>O27*POWER(1+LOOKUP(O27,'Growth tables'!$B$4:$B$25,'Growth tables'!$C$4:$C$25),N27)</f>
        <v>3.6486136420719273</v>
      </c>
      <c r="Q27" s="18">
        <f t="shared" si="20"/>
        <v>4376.7605443109605</v>
      </c>
      <c r="R27" s="19">
        <f>M27*(P27-O27)/1000*LOOKUP(P27,'Growth tables'!$B$4:$B$25,'Growth tables'!$D$4:$D$25)</f>
        <v>911.1727457491842</v>
      </c>
      <c r="S27" s="30">
        <f>M27*P27*LOOKUP(P27,'Growth tables'!$B$4:$B$25,'Growth tables'!$C$4:$C$25)*LOOKUP(P27,'Growth tables'!$B$4:$B$25,'Growth tables'!$D$4:$D$25)/1000</f>
        <v>147.0591542888483</v>
      </c>
      <c r="U27" s="3">
        <v>19</v>
      </c>
      <c r="V27" s="2"/>
      <c r="W27" s="16">
        <f aca="true" t="shared" si="27" ref="W27:W33">W26*(1-$D$5)</f>
        <v>1118075.861033675</v>
      </c>
      <c r="X27" s="29">
        <v>7</v>
      </c>
      <c r="Y27" s="17">
        <f aca="true" t="shared" si="28" ref="Y27:Y33">Z26</f>
        <v>16.926567064442523</v>
      </c>
      <c r="Z27" s="17">
        <f>Y27*POWER(1+LOOKUP(Y27,'Growth tables'!$B$4:$B$25,'Growth tables'!$C$4:$C$25),X27)</f>
        <v>20.536228544676426</v>
      </c>
      <c r="AA27" s="18">
        <f t="shared" si="21"/>
        <v>22961.061412473427</v>
      </c>
      <c r="AB27" s="19">
        <f>W27*(Z27-Y27)/1000*LOOKUP(Z27,'Growth tables'!$B$4:$B$25,'Growth tables'!$D$4:$D$25)</f>
        <v>3228.7002940420894</v>
      </c>
      <c r="AC27" s="30">
        <f>W27*Z27*LOOKUP(Z27,'Growth tables'!$B$4:$B$25,'Growth tables'!$C$4:$C$25)*LOOKUP(Z27,'Growth tables'!$B$4:$B$25,'Growth tables'!$D$4:$D$25)/1000</f>
        <v>514.3277756394049</v>
      </c>
      <c r="AE27" s="3">
        <v>19</v>
      </c>
      <c r="AF27" s="2"/>
      <c r="AG27" s="16">
        <f aca="true" t="shared" si="29" ref="AG27:AG32">IF(AJ26&gt;=100,0,AG26*(1-$D$5))</f>
        <v>1031698.568736752</v>
      </c>
      <c r="AH27" s="29">
        <v>7</v>
      </c>
      <c r="AI27" s="17">
        <f aca="true" t="shared" si="30" ref="AI27:AI33">AJ26</f>
        <v>46.57581164699699</v>
      </c>
      <c r="AJ27" s="17">
        <f>AI27*POWER(1+LOOKUP(AI27,'Growth tables'!$B$4:$B$25,'Growth tables'!$C$4:$C$25),AH27)</f>
        <v>54.98701295855706</v>
      </c>
      <c r="AK27" s="18">
        <f t="shared" si="22"/>
        <v>56730.02256845255</v>
      </c>
      <c r="AL27" s="19">
        <f>AG27*(AJ27-AI27)/1000*LOOKUP(AJ27,'Growth tables'!$B$4:$B$25,'Growth tables'!$D$4:$D$25)</f>
        <v>7810.041919043894</v>
      </c>
      <c r="AM27" s="30">
        <f>AG27*AJ27*LOOKUP(AJ27,'Growth tables'!$B$4:$B$25,'Growth tables'!$C$4:$C$25)*LOOKUP(AJ27,'Growth tables'!$B$4:$B$25,'Growth tables'!$D$4:$D$25)/1000</f>
        <v>1225.3684874785752</v>
      </c>
    </row>
    <row r="28" spans="1:39" ht="15">
      <c r="A28" s="3">
        <v>20</v>
      </c>
      <c r="B28" s="2"/>
      <c r="C28" s="16">
        <f t="shared" si="23"/>
        <v>1274130</v>
      </c>
      <c r="D28" s="29">
        <v>7</v>
      </c>
      <c r="E28" s="17">
        <f t="shared" si="24"/>
        <v>0.3394168456181824</v>
      </c>
      <c r="F28" s="17">
        <f>E28*POWER(1+LOOKUP(E28,'Growth tables'!$B$4:$B$25,'Growth tables'!$C$4:$C$25),D28)</f>
        <v>0.4744187122745545</v>
      </c>
      <c r="G28" s="18">
        <f t="shared" si="19"/>
        <v>604.4711138703781</v>
      </c>
      <c r="H28" s="19">
        <f>C28*(F28-E28)/1000*LOOKUP(F28,'Growth tables'!$B$4:$B$25,'Growth tables'!$D$4:$D$25)</f>
        <v>129.00744627216253</v>
      </c>
      <c r="I28" s="30">
        <f>C28*F28*LOOKUP(F28,'Growth tables'!$B$4:$B$25,'Growth tables'!$C$4:$C$25)*LOOKUP(F28,'Growth tables'!$B$4:$B$25,'Growth tables'!$D$4:$D$25)/1000</f>
        <v>21.760960099333612</v>
      </c>
      <c r="J28" s="2"/>
      <c r="K28" s="3">
        <v>20</v>
      </c>
      <c r="L28" s="2"/>
      <c r="M28" s="16">
        <f t="shared" si="25"/>
        <v>1187572.421728733</v>
      </c>
      <c r="N28" s="29">
        <v>7</v>
      </c>
      <c r="O28" s="17">
        <f t="shared" si="26"/>
        <v>3.6486136420719273</v>
      </c>
      <c r="P28" s="17">
        <f>O28*POWER(1+LOOKUP(O28,'Growth tables'!$B$4:$B$25,'Growth tables'!$C$4:$C$25),N28)</f>
        <v>4.866333966548311</v>
      </c>
      <c r="Q28" s="18">
        <f t="shared" si="20"/>
        <v>5779.124013594569</v>
      </c>
      <c r="R28" s="19">
        <f>M28*(P28-O28)/1000*LOOKUP(P28,'Growth tables'!$B$4:$B$25,'Growth tables'!$D$4:$D$25)</f>
        <v>1156.904859781374</v>
      </c>
      <c r="S28" s="30">
        <f>M28*P28*LOOKUP(P28,'Growth tables'!$B$4:$B$25,'Growth tables'!$C$4:$C$25)*LOOKUP(P28,'Growth tables'!$B$4:$B$25,'Growth tables'!$D$4:$D$25)/1000</f>
        <v>184.93196843502622</v>
      </c>
      <c r="U28" s="3">
        <v>20</v>
      </c>
      <c r="V28" s="2"/>
      <c r="W28" s="16">
        <f t="shared" si="27"/>
        <v>1106895.1024233382</v>
      </c>
      <c r="X28" s="29">
        <v>7</v>
      </c>
      <c r="Y28" s="17">
        <f t="shared" si="28"/>
        <v>20.536228544676426</v>
      </c>
      <c r="Z28" s="17">
        <f>Y28*POWER(1+LOOKUP(Y28,'Growth tables'!$B$4:$B$25,'Growth tables'!$C$4:$C$25),X28)</f>
        <v>24.915665488078858</v>
      </c>
      <c r="AA28" s="18">
        <f t="shared" si="21"/>
        <v>27579.02810237268</v>
      </c>
      <c r="AB28" s="19">
        <f>W28*(Z28-Y28)/1000*LOOKUP(Z28,'Growth tables'!$B$4:$B$25,'Growth tables'!$D$4:$D$25)</f>
        <v>4120.440708420388</v>
      </c>
      <c r="AC28" s="30">
        <f>W28*Z28*LOOKUP(Z28,'Growth tables'!$B$4:$B$25,'Growth tables'!$C$4:$C$25)*LOOKUP(Z28,'Growth tables'!$B$4:$B$25,'Growth tables'!$D$4:$D$25)/1000</f>
        <v>632.938694949453</v>
      </c>
      <c r="AE28" s="3">
        <v>20</v>
      </c>
      <c r="AF28" s="2"/>
      <c r="AG28" s="16">
        <f t="shared" si="29"/>
        <v>1021381.5830493845</v>
      </c>
      <c r="AH28" s="29">
        <v>7</v>
      </c>
      <c r="AI28" s="17">
        <f t="shared" si="30"/>
        <v>54.98701295855706</v>
      </c>
      <c r="AJ28" s="17">
        <f>AI28*POWER(1+LOOKUP(AI28,'Growth tables'!$B$4:$B$25,'Growth tables'!$C$4:$C$25),AH28)</f>
        <v>64.91720674715218</v>
      </c>
      <c r="AK28" s="18">
        <f t="shared" si="22"/>
        <v>66305.23939455047</v>
      </c>
      <c r="AL28" s="19">
        <f>AG28*(AJ28-AI28)/1000*LOOKUP(AJ28,'Growth tables'!$B$4:$B$25,'Growth tables'!$D$4:$D$25)</f>
        <v>9128.265346604203</v>
      </c>
      <c r="AM28" s="30">
        <f>AG28*AJ28*LOOKUP(AJ28,'Growth tables'!$B$4:$B$25,'Growth tables'!$C$4:$C$25)*LOOKUP(AJ28,'Growth tables'!$B$4:$B$25,'Growth tables'!$D$4:$D$25)/1000</f>
        <v>1432.1931709222906</v>
      </c>
    </row>
    <row r="29" spans="1:39" ht="15">
      <c r="A29" s="3">
        <v>21</v>
      </c>
      <c r="B29" s="2"/>
      <c r="C29" s="16">
        <f t="shared" si="23"/>
        <v>1261388.7</v>
      </c>
      <c r="D29" s="29">
        <v>7</v>
      </c>
      <c r="E29" s="17">
        <f t="shared" si="24"/>
        <v>0.4744187122745545</v>
      </c>
      <c r="F29" s="17">
        <f>E29*POWER(1+LOOKUP(E29,'Growth tables'!$B$4:$B$25,'Growth tables'!$C$4:$C$25),D29)</f>
        <v>0.6587047404420164</v>
      </c>
      <c r="G29" s="18">
        <f t="shared" si="19"/>
        <v>830.8827162299924</v>
      </c>
      <c r="H29" s="19">
        <f>C29*(F29-E29)/1000*LOOKUP(F29,'Growth tables'!$B$4:$B$25,'Growth tables'!$D$4:$D$25)</f>
        <v>174.34223512373862</v>
      </c>
      <c r="I29" s="30">
        <f>C29*F29*LOOKUP(F29,'Growth tables'!$B$4:$B$25,'Growth tables'!$C$4:$C$25)*LOOKUP(F29,'Growth tables'!$B$4:$B$25,'Growth tables'!$D$4:$D$25)/1000</f>
        <v>29.911777784279728</v>
      </c>
      <c r="J29" s="2"/>
      <c r="K29" s="3">
        <v>21</v>
      </c>
      <c r="L29" s="2"/>
      <c r="M29" s="16">
        <f t="shared" si="25"/>
        <v>1175696.6975114457</v>
      </c>
      <c r="N29" s="29">
        <v>7</v>
      </c>
      <c r="O29" s="17">
        <f t="shared" si="26"/>
        <v>4.866333966548311</v>
      </c>
      <c r="P29" s="17">
        <f>O29*POWER(1+LOOKUP(O29,'Growth tables'!$B$4:$B$25,'Growth tables'!$C$4:$C$25),N29)</f>
        <v>6.403763514955722</v>
      </c>
      <c r="Q29" s="18">
        <f t="shared" si="20"/>
        <v>7528.88361617773</v>
      </c>
      <c r="R29" s="19">
        <f>M29*(P29-O29)/1000*LOOKUP(P29,'Growth tables'!$B$4:$B$25,'Growth tables'!$D$4:$D$25)</f>
        <v>1446.0406741752856</v>
      </c>
      <c r="S29" s="30">
        <f>M29*P29*LOOKUP(P29,'Growth tables'!$B$4:$B$25,'Growth tables'!$C$4:$C$25)*LOOKUP(P29,'Growth tables'!$B$4:$B$25,'Growth tables'!$D$4:$D$25)/1000</f>
        <v>222.85495503886082</v>
      </c>
      <c r="U29" s="3">
        <v>21</v>
      </c>
      <c r="V29" s="2"/>
      <c r="W29" s="16">
        <f t="shared" si="27"/>
        <v>1095826.1513991049</v>
      </c>
      <c r="X29" s="29">
        <v>7</v>
      </c>
      <c r="Y29" s="17">
        <f t="shared" si="28"/>
        <v>24.915665488078858</v>
      </c>
      <c r="Z29" s="17">
        <f>Y29*POWER(1+LOOKUP(Y29,'Growth tables'!$B$4:$B$25,'Growth tables'!$C$4:$C$25),X29)</f>
        <v>30.023795732626606</v>
      </c>
      <c r="AA29" s="18">
        <f t="shared" si="21"/>
        <v>32900.86052807708</v>
      </c>
      <c r="AB29" s="19">
        <f>W29*(Z29-Y29)/1000*LOOKUP(Z29,'Growth tables'!$B$4:$B$25,'Growth tables'!$D$4:$D$25)</f>
        <v>4757.979300718908</v>
      </c>
      <c r="AC29" s="30">
        <f>W29*Z29*LOOKUP(Z29,'Growth tables'!$B$4:$B$25,'Growth tables'!$C$4:$C$25)*LOOKUP(Z29,'Growth tables'!$B$4:$B$25,'Growth tables'!$D$4:$D$25)/1000</f>
        <v>727.1090176705035</v>
      </c>
      <c r="AE29" s="3">
        <v>21</v>
      </c>
      <c r="AF29" s="2"/>
      <c r="AG29" s="16">
        <f t="shared" si="29"/>
        <v>1011167.7672188907</v>
      </c>
      <c r="AH29" s="29">
        <v>7</v>
      </c>
      <c r="AI29" s="17">
        <f t="shared" si="30"/>
        <v>64.91720674715218</v>
      </c>
      <c r="AJ29" s="17">
        <f>AI29*POWER(1+LOOKUP(AI29,'Growth tables'!$B$4:$B$25,'Growth tables'!$C$4:$C$25),AH29)</f>
        <v>76.64071032606766</v>
      </c>
      <c r="AK29" s="18">
        <f t="shared" si="22"/>
        <v>77496.61593847962</v>
      </c>
      <c r="AL29" s="19">
        <f>AG29*(AJ29-AI29)/1000*LOOKUP(AJ29,'Growth tables'!$B$4:$B$25,'Growth tables'!$D$4:$D$25)</f>
        <v>10668.98604408718</v>
      </c>
      <c r="AM29" s="30">
        <f>AG29*AJ29*LOOKUP(AJ29,'Growth tables'!$B$4:$B$25,'Growth tables'!$C$4:$C$25)*LOOKUP(AJ29,'Growth tables'!$B$4:$B$25,'Growth tables'!$D$4:$D$25)/1000</f>
        <v>1673.9269042711599</v>
      </c>
    </row>
    <row r="30" spans="1:39" ht="15">
      <c r="A30" s="3">
        <v>22</v>
      </c>
      <c r="B30" s="2"/>
      <c r="C30" s="16">
        <f t="shared" si="23"/>
        <v>1248774.8129999998</v>
      </c>
      <c r="D30" s="29">
        <v>7</v>
      </c>
      <c r="E30" s="17">
        <f t="shared" si="24"/>
        <v>0.6587047404420164</v>
      </c>
      <c r="F30" s="17">
        <f>E30*POWER(1+LOOKUP(E30,'Growth tables'!$B$4:$B$25,'Growth tables'!$C$4:$C$25),D30)</f>
        <v>0.9145759301957788</v>
      </c>
      <c r="G30" s="18">
        <f t="shared" si="19"/>
        <v>1142.0993862045345</v>
      </c>
      <c r="H30" s="19">
        <f>C30*(F30-E30)/1000*LOOKUP(F30,'Growth tables'!$B$4:$B$25,'Growth tables'!$D$4:$D$25)</f>
        <v>239.64412285263154</v>
      </c>
      <c r="I30" s="30">
        <f>C30*F30*LOOKUP(F30,'Growth tables'!$B$4:$B$25,'Growth tables'!$C$4:$C$25)*LOOKUP(F30,'Growth tables'!$B$4:$B$25,'Growth tables'!$D$4:$D$25)/1000</f>
        <v>40.25900336370984</v>
      </c>
      <c r="J30" s="2"/>
      <c r="K30" s="3">
        <v>22</v>
      </c>
      <c r="L30" s="2"/>
      <c r="M30" s="16">
        <f t="shared" si="25"/>
        <v>1163939.7305363312</v>
      </c>
      <c r="N30" s="29">
        <v>7</v>
      </c>
      <c r="O30" s="17">
        <f t="shared" si="26"/>
        <v>6.403763514955722</v>
      </c>
      <c r="P30" s="17">
        <f>O30*POWER(1+LOOKUP(O30,'Growth tables'!$B$4:$B$25,'Growth tables'!$C$4:$C$25),N30)</f>
        <v>8.258222506649568</v>
      </c>
      <c r="Q30" s="18">
        <f t="shared" si="20"/>
        <v>9612.073279098764</v>
      </c>
      <c r="R30" s="19">
        <f>M30*(P30-O30)/1000*LOOKUP(P30,'Growth tables'!$B$4:$B$25,'Growth tables'!$D$4:$D$25)</f>
        <v>1726.7827992662496</v>
      </c>
      <c r="S30" s="30">
        <f>M30*P30*LOOKUP(P30,'Growth tables'!$B$4:$B$25,'Growth tables'!$C$4:$C$25)*LOOKUP(P30,'Growth tables'!$B$4:$B$25,'Growth tables'!$D$4:$D$25)/1000</f>
        <v>276.8277104380444</v>
      </c>
      <c r="U30" s="3">
        <v>22</v>
      </c>
      <c r="V30" s="2"/>
      <c r="W30" s="16">
        <f t="shared" si="27"/>
        <v>1084867.8898851138</v>
      </c>
      <c r="X30" s="29">
        <v>7</v>
      </c>
      <c r="Y30" s="17">
        <f t="shared" si="28"/>
        <v>30.023795732626606</v>
      </c>
      <c r="Z30" s="17">
        <f>Y30*POWER(1+LOOKUP(Y30,'Growth tables'!$B$4:$B$25,'Growth tables'!$C$4:$C$25),X30)</f>
        <v>35.93330156012969</v>
      </c>
      <c r="AA30" s="18">
        <f t="shared" si="21"/>
        <v>38982.885040143374</v>
      </c>
      <c r="AB30" s="19">
        <f>W30*(Z30-Y30)/1000*LOOKUP(Z30,'Growth tables'!$B$4:$B$25,'Growth tables'!$D$4:$D$25)</f>
        <v>5449.378149744997</v>
      </c>
      <c r="AC30" s="30">
        <f>W30*Z30*LOOKUP(Z30,'Growth tables'!$B$4:$B$25,'Growth tables'!$C$4:$C$25)*LOOKUP(Z30,'Growth tables'!$B$4:$B$25,'Growth tables'!$D$4:$D$25)/1000</f>
        <v>828.3863071030466</v>
      </c>
      <c r="AE30" s="3">
        <v>22</v>
      </c>
      <c r="AF30" s="2"/>
      <c r="AG30" s="16">
        <f t="shared" si="29"/>
        <v>1001056.0895467018</v>
      </c>
      <c r="AH30" s="29">
        <v>7</v>
      </c>
      <c r="AI30" s="17">
        <f t="shared" si="30"/>
        <v>76.64071032606766</v>
      </c>
      <c r="AJ30" s="17">
        <f>AI30*POWER(1+LOOKUP(AI30,'Growth tables'!$B$4:$B$25,'Growth tables'!$C$4:$C$25),AH30)</f>
        <v>90.48138041678587</v>
      </c>
      <c r="AK30" s="18">
        <f t="shared" si="22"/>
        <v>90576.93685681517</v>
      </c>
      <c r="AL30" s="19">
        <f>AG30*(AJ30-AI30)/1000*LOOKUP(AJ30,'Growth tables'!$B$4:$B$25,'Growth tables'!$D$4:$D$25)</f>
        <v>12469.758369948326</v>
      </c>
      <c r="AM30" s="30">
        <f>AG30*AJ30*LOOKUP(AJ30,'Growth tables'!$B$4:$B$25,'Growth tables'!$C$4:$C$25)*LOOKUP(AJ30,'Growth tables'!$B$4:$B$25,'Growth tables'!$D$4:$D$25)/1000</f>
        <v>1956.461836107208</v>
      </c>
    </row>
    <row r="31" spans="1:39" ht="15">
      <c r="A31" s="3">
        <v>23</v>
      </c>
      <c r="B31" s="2"/>
      <c r="C31" s="16">
        <f t="shared" si="23"/>
        <v>1236287.06487</v>
      </c>
      <c r="D31" s="29">
        <v>7</v>
      </c>
      <c r="E31" s="17">
        <f t="shared" si="24"/>
        <v>0.9145759301957788</v>
      </c>
      <c r="F31" s="17">
        <f>E31*POWER(1+LOOKUP(E31,'Growth tables'!$B$4:$B$25,'Growth tables'!$C$4:$C$25),D31)</f>
        <v>1.2613817382958101</v>
      </c>
      <c r="G31" s="18">
        <f t="shared" si="19"/>
        <v>1559.4299269183455</v>
      </c>
      <c r="H31" s="19">
        <f>C31*(F31-E31)/1000*LOOKUP(F31,'Growth tables'!$B$4:$B$25,'Growth tables'!$D$4:$D$25)</f>
        <v>321.5636509318922</v>
      </c>
      <c r="I31" s="30">
        <f>C31*F31*LOOKUP(F31,'Growth tables'!$B$4:$B$25,'Growth tables'!$C$4:$C$25)*LOOKUP(F31,'Growth tables'!$B$4:$B$25,'Growth tables'!$D$4:$D$25)/1000</f>
        <v>53.80033247868292</v>
      </c>
      <c r="J31" s="2"/>
      <c r="K31" s="3">
        <v>23</v>
      </c>
      <c r="L31" s="2"/>
      <c r="M31" s="16">
        <f t="shared" si="25"/>
        <v>1152300.3332309679</v>
      </c>
      <c r="N31" s="29">
        <v>7</v>
      </c>
      <c r="O31" s="17">
        <f t="shared" si="26"/>
        <v>8.258222506649568</v>
      </c>
      <c r="P31" s="17">
        <f>O31*POWER(1+LOOKUP(O31,'Growth tables'!$B$4:$B$25,'Growth tables'!$C$4:$C$25),N31)</f>
        <v>10.57803179427104</v>
      </c>
      <c r="Q31" s="18">
        <f t="shared" si="20"/>
        <v>12189.06956146629</v>
      </c>
      <c r="R31" s="19">
        <f>M31*(P31-O31)/1000*LOOKUP(P31,'Growth tables'!$B$4:$B$25,'Growth tables'!$D$4:$D$25)</f>
        <v>2138.493612126812</v>
      </c>
      <c r="S31" s="30">
        <f>M31*P31*LOOKUP(P31,'Growth tables'!$B$4:$B$25,'Growth tables'!$C$4:$C$25)*LOOKUP(P31,'Growth tables'!$B$4:$B$25,'Growth tables'!$D$4:$D$25)/1000</f>
        <v>312.0401807735371</v>
      </c>
      <c r="U31" s="3">
        <v>23</v>
      </c>
      <c r="V31" s="2"/>
      <c r="W31" s="16">
        <f t="shared" si="27"/>
        <v>1074019.2109862627</v>
      </c>
      <c r="X31" s="29">
        <v>2</v>
      </c>
      <c r="Y31" s="17">
        <f t="shared" si="28"/>
        <v>35.93330156012969</v>
      </c>
      <c r="Z31" s="17">
        <f>Y31*POWER(1+LOOKUP(Y31,'Growth tables'!$B$4:$B$25,'Growth tables'!$C$4:$C$25),X31)</f>
        <v>37.75242495161125</v>
      </c>
      <c r="AA31" s="18">
        <f t="shared" si="21"/>
        <v>40546.82965934762</v>
      </c>
      <c r="AB31" s="19">
        <f>W31*(Z31-Y31)/1000*LOOKUP(Z31,'Growth tables'!$B$4:$B$25,'Growth tables'!$D$4:$D$25)</f>
        <v>1660.7074491648284</v>
      </c>
      <c r="AC31" s="30">
        <f>W31*Z31*LOOKUP(Z31,'Growth tables'!$B$4:$B$25,'Growth tables'!$C$4:$C$25)*LOOKUP(Z31,'Growth tables'!$B$4:$B$25,'Growth tables'!$D$4:$D$25)/1000</f>
        <v>861.6201302611369</v>
      </c>
      <c r="AE31" s="3">
        <v>23</v>
      </c>
      <c r="AF31" s="2"/>
      <c r="AG31" s="16">
        <f t="shared" si="29"/>
        <v>991045.5286512347</v>
      </c>
      <c r="AH31" s="29">
        <v>5</v>
      </c>
      <c r="AI31" s="17">
        <f t="shared" si="30"/>
        <v>90.48138041678587</v>
      </c>
      <c r="AJ31" s="17">
        <f>AI31*POWER(1+LOOKUP(AI31,'Growth tables'!$B$4:$B$25,'Growth tables'!$C$4:$C$25),AH31)</f>
        <v>101.87297778225124</v>
      </c>
      <c r="AK31" s="18">
        <f t="shared" si="22"/>
        <v>100960.75912148667</v>
      </c>
      <c r="AL31" s="19">
        <f>AG31*(AJ31-AI31)/1000*LOOKUP(AJ31,'Growth tables'!$B$4:$B$25,'Growth tables'!$D$4:$D$25)</f>
        <v>10160.632469915678</v>
      </c>
      <c r="AM31" s="30">
        <f>AG31*AJ31*LOOKUP(AJ31,'Growth tables'!$B$4:$B$25,'Growth tables'!$C$4:$C$25)*LOOKUP(AJ31,'Growth tables'!$B$4:$B$25,'Growth tables'!$D$4:$D$25)/1000</f>
        <v>2180.752397024112</v>
      </c>
    </row>
    <row r="32" spans="1:39" ht="15">
      <c r="A32" s="3">
        <v>24</v>
      </c>
      <c r="B32" s="2"/>
      <c r="C32" s="16">
        <f t="shared" si="23"/>
        <v>1223924.1942212998</v>
      </c>
      <c r="D32" s="29">
        <v>7</v>
      </c>
      <c r="E32" s="17">
        <f t="shared" si="24"/>
        <v>1.2613817382958101</v>
      </c>
      <c r="F32" s="17">
        <f>E32*POWER(1+LOOKUP(E32,'Growth tables'!$B$4:$B$25,'Growth tables'!$C$4:$C$25),D32)</f>
        <v>1.7280978541052041</v>
      </c>
      <c r="G32" s="18">
        <f t="shared" si="19"/>
        <v>2115.0607736212696</v>
      </c>
      <c r="H32" s="19">
        <f>C32*(F32-E32)/1000*LOOKUP(F32,'Growth tables'!$B$4:$B$25,'Growth tables'!$D$4:$D$25)</f>
        <v>428.41885947908054</v>
      </c>
      <c r="I32" s="30">
        <f>C32*F32*LOOKUP(F32,'Growth tables'!$B$4:$B$25,'Growth tables'!$C$4:$C$25)*LOOKUP(F32,'Growth tables'!$B$4:$B$25,'Growth tables'!$D$4:$D$25)/1000</f>
        <v>72.9695966899338</v>
      </c>
      <c r="J32" s="2"/>
      <c r="K32" s="3">
        <v>24</v>
      </c>
      <c r="L32" s="2"/>
      <c r="M32" s="16">
        <f t="shared" si="25"/>
        <v>1140777.3298986582</v>
      </c>
      <c r="N32" s="29">
        <v>7</v>
      </c>
      <c r="O32" s="17">
        <f t="shared" si="26"/>
        <v>10.57803179427104</v>
      </c>
      <c r="P32" s="17">
        <f>O32*POWER(1+LOOKUP(O32,'Growth tables'!$B$4:$B$25,'Growth tables'!$C$4:$C$25),N32)</f>
        <v>13.187508394062105</v>
      </c>
      <c r="Q32" s="18">
        <f t="shared" si="20"/>
        <v>15044.01061379431</v>
      </c>
      <c r="R32" s="19">
        <f>M32*(P32-O32)/1000*LOOKUP(P32,'Growth tables'!$B$4:$B$25,'Growth tables'!$D$4:$D$25)</f>
        <v>2381.4653983541452</v>
      </c>
      <c r="S32" s="30">
        <f>M32*P32*LOOKUP(P32,'Growth tables'!$B$4:$B$25,'Growth tables'!$C$4:$C$25)*LOOKUP(P32,'Growth tables'!$B$4:$B$25,'Growth tables'!$D$4:$D$25)/1000</f>
        <v>361.05625473106346</v>
      </c>
      <c r="U32" s="3">
        <v>24</v>
      </c>
      <c r="V32" s="2"/>
      <c r="W32" s="16">
        <f t="shared" si="27"/>
        <v>1063279.0188764</v>
      </c>
      <c r="X32" s="29">
        <v>1</v>
      </c>
      <c r="Y32" s="17">
        <f t="shared" si="28"/>
        <v>37.75242495161125</v>
      </c>
      <c r="Z32" s="17">
        <f>Y32*POWER(1+LOOKUP(Y32,'Growth tables'!$B$4:$B$25,'Growth tables'!$C$4:$C$25),X32)</f>
        <v>38.69623557540153</v>
      </c>
      <c r="AA32" s="18">
        <f t="shared" si="21"/>
        <v>41144.89539682299</v>
      </c>
      <c r="AB32" s="19">
        <f>W32*(Z32-Y32)/1000*LOOKUP(Z32,'Growth tables'!$B$4:$B$25,'Growth tables'!$D$4:$D$25)</f>
        <v>853.0039289585218</v>
      </c>
      <c r="AC32" s="30">
        <f>W32*Z32*LOOKUP(Z32,'Growth tables'!$B$4:$B$25,'Growth tables'!$C$4:$C$25)*LOOKUP(Z32,'Growth tables'!$B$4:$B$25,'Growth tables'!$D$4:$D$25)/1000</f>
        <v>874.3290271824885</v>
      </c>
      <c r="AE32" s="3">
        <v>24</v>
      </c>
      <c r="AF32" s="2"/>
      <c r="AG32" s="16">
        <f t="shared" si="29"/>
        <v>0</v>
      </c>
      <c r="AH32" s="29">
        <v>0</v>
      </c>
      <c r="AI32" s="17">
        <f t="shared" si="30"/>
        <v>101.87297778225124</v>
      </c>
      <c r="AJ32" s="17">
        <f>AI32*POWER(1+LOOKUP(AI32,'Growth tables'!$B$4:$B$25,'Growth tables'!$C$4:$C$25),AH32)</f>
        <v>101.87297778225124</v>
      </c>
      <c r="AK32" s="18">
        <f t="shared" si="22"/>
        <v>0</v>
      </c>
      <c r="AL32" s="19">
        <f>AG32*(AJ32-AI32)/1000*LOOKUP(AJ32,'Growth tables'!$B$4:$B$25,'Growth tables'!$D$4:$D$25)</f>
        <v>0</v>
      </c>
      <c r="AM32" s="30">
        <f>AG32*AJ32*LOOKUP(AJ32,'Growth tables'!$B$4:$B$25,'Growth tables'!$C$4:$C$25)*LOOKUP(AJ32,'Growth tables'!$B$4:$B$25,'Growth tables'!$D$4:$D$25)/1000</f>
        <v>0</v>
      </c>
    </row>
    <row r="33" spans="1:39" ht="15">
      <c r="A33" s="5">
        <v>25</v>
      </c>
      <c r="B33" s="1"/>
      <c r="C33" s="16">
        <f t="shared" si="23"/>
        <v>1211684.952279087</v>
      </c>
      <c r="D33" s="29">
        <v>4</v>
      </c>
      <c r="E33" s="17">
        <f t="shared" si="24"/>
        <v>1.7280978541052041</v>
      </c>
      <c r="F33" s="17">
        <f>E33*POWER(1+LOOKUP(E33,'Growth tables'!$B$4:$B$25,'Growth tables'!$C$4:$C$25),D33)</f>
        <v>2.0686883516292958</v>
      </c>
      <c r="G33" s="18">
        <f t="shared" si="19"/>
        <v>2506.598546624246</v>
      </c>
      <c r="H33" s="19">
        <f>C33*(F33-E33)/1000*LOOKUP(F33,'Growth tables'!$B$4:$B$25,'Growth tables'!$D$4:$D$25)</f>
        <v>309.5162855543921</v>
      </c>
      <c r="I33" s="30">
        <f>C33*F33*LOOKUP(F33,'Growth tables'!$B$4:$B$25,'Growth tables'!$C$4:$C$25)*LOOKUP(F33,'Growth tables'!$B$4:$B$25,'Growth tables'!$D$4:$D$25)/1000</f>
        <v>84.5977009485683</v>
      </c>
      <c r="J33" s="2"/>
      <c r="K33" s="5">
        <v>25</v>
      </c>
      <c r="L33" s="1"/>
      <c r="M33" s="16">
        <f t="shared" si="25"/>
        <v>1129369.5565996717</v>
      </c>
      <c r="N33" s="29">
        <v>3</v>
      </c>
      <c r="O33" s="17">
        <f t="shared" si="26"/>
        <v>13.187508394062105</v>
      </c>
      <c r="P33" s="17">
        <f>O33*POWER(1+LOOKUP(O33,'Growth tables'!$B$4:$B$25,'Growth tables'!$C$4:$C$25),N33)</f>
        <v>14.410346484918302</v>
      </c>
      <c r="Q33" s="18">
        <f t="shared" si="20"/>
        <v>16274.60662011982</v>
      </c>
      <c r="R33" s="19">
        <f>M33*(P33-O33)/1000*LOOKUP(P33,'Growth tables'!$B$4:$B$25,'Growth tables'!$D$4:$D$25)</f>
        <v>1104.8288899707616</v>
      </c>
      <c r="S33" s="30">
        <f>M33*P33*LOOKUP(P33,'Growth tables'!$B$4:$B$25,'Growth tables'!$C$4:$C$25)*LOOKUP(P33,'Growth tables'!$B$4:$B$25,'Growth tables'!$D$4:$D$25)/1000</f>
        <v>377.57087358677984</v>
      </c>
      <c r="U33" s="5">
        <v>25</v>
      </c>
      <c r="V33" s="1"/>
      <c r="W33" s="16">
        <f t="shared" si="27"/>
        <v>1052646.228687636</v>
      </c>
      <c r="X33" s="29">
        <v>1</v>
      </c>
      <c r="Y33" s="17">
        <f t="shared" si="28"/>
        <v>38.69623557540153</v>
      </c>
      <c r="Z33" s="17">
        <f>Y33*POWER(1+LOOKUP(Y33,'Growth tables'!$B$4:$B$25,'Growth tables'!$C$4:$C$25),X33)</f>
        <v>39.663641464786565</v>
      </c>
      <c r="AA33" s="18">
        <f t="shared" si="21"/>
        <v>41751.78260392612</v>
      </c>
      <c r="AB33" s="19">
        <f>W33*(Z33-Y33)/1000*LOOKUP(Z33,'Growth tables'!$B$4:$B$25,'Growth tables'!$D$4:$D$25)</f>
        <v>865.5857369106602</v>
      </c>
      <c r="AC33" s="30">
        <f>W33*Z33*LOOKUP(Z33,'Growth tables'!$B$4:$B$25,'Growth tables'!$C$4:$C$25)*LOOKUP(Z33,'Growth tables'!$B$4:$B$25,'Growth tables'!$D$4:$D$25)/1000</f>
        <v>887.2253803334302</v>
      </c>
      <c r="AE33" s="5">
        <v>25</v>
      </c>
      <c r="AF33" s="1"/>
      <c r="AG33" s="16">
        <f>AG32*0.993</f>
        <v>0</v>
      </c>
      <c r="AH33" s="29">
        <v>0</v>
      </c>
      <c r="AI33" s="17">
        <f t="shared" si="30"/>
        <v>101.87297778225124</v>
      </c>
      <c r="AJ33" s="17">
        <f>AI33*POWER(1+LOOKUP(AI33,'Growth tables'!$B$4:$B$25,'Growth tables'!$C$4:$C$25),AH33)</f>
        <v>101.87297778225124</v>
      </c>
      <c r="AK33" s="18">
        <f t="shared" si="22"/>
        <v>0</v>
      </c>
      <c r="AL33" s="19">
        <f>AG33*(AJ33-AI33)/1000*LOOKUP(AJ33,'Growth tables'!$B$4:$B$25,'Growth tables'!$D$4:$D$25)</f>
        <v>0</v>
      </c>
      <c r="AM33" s="30">
        <f>AG33*AJ33*LOOKUP(AJ33,'Growth tables'!$B$4:$B$25,'Growth tables'!$C$4:$C$25)*LOOKUP(AJ33,'Growth tables'!$B$4:$B$25,'Growth tables'!$D$4:$D$25)/1000</f>
        <v>0</v>
      </c>
    </row>
    <row r="34" spans="1:39" ht="15">
      <c r="A34" s="3">
        <v>26</v>
      </c>
      <c r="B34" s="2">
        <v>6</v>
      </c>
      <c r="C34" s="12">
        <f>IF($D$4&lt;6,0,$D$3)</f>
        <v>1300000</v>
      </c>
      <c r="D34" s="21">
        <v>2</v>
      </c>
      <c r="E34" s="13">
        <v>0.18</v>
      </c>
      <c r="F34" s="13">
        <f>E34*POWER(1+LOOKUP(E34,'Growth tables'!$B$4:$B$25,'Growth tables'!$C$4:$C$25),D34)</f>
        <v>0.19845</v>
      </c>
      <c r="G34" s="14">
        <f t="shared" si="19"/>
        <v>257.98499999999996</v>
      </c>
      <c r="H34" s="15">
        <f>C34*(F34-E34)/1000*LOOKUP(F34,'Growth tables'!$B$4:$B$25,'Growth tables'!$D$4:$D$25)</f>
        <v>16.789499999999993</v>
      </c>
      <c r="I34" s="31">
        <f>C34*F34*LOOKUP(F34,'Growth tables'!$B$4:$B$25,'Growth tables'!$C$4:$C$25)*LOOKUP(F34,'Growth tables'!$B$4:$B$25,'Growth tables'!$D$4:$D$25)/1000</f>
        <v>9.029474999999998</v>
      </c>
      <c r="J34" s="2"/>
      <c r="K34" s="3">
        <v>26</v>
      </c>
      <c r="L34" s="2">
        <v>5</v>
      </c>
      <c r="M34" s="12">
        <f>C33</f>
        <v>1211684.952279087</v>
      </c>
      <c r="N34" s="21">
        <v>2</v>
      </c>
      <c r="O34" s="13">
        <f>F33</f>
        <v>2.0686883516292958</v>
      </c>
      <c r="P34" s="13">
        <f>O34*POWER(1+LOOKUP(O34,'Growth tables'!$B$4:$B$25,'Growth tables'!$C$4:$C$25),N34)</f>
        <v>2.2590593971879813</v>
      </c>
      <c r="Q34" s="14">
        <f t="shared" si="20"/>
        <v>2737.268277877342</v>
      </c>
      <c r="R34" s="15">
        <f>M34*(P34-O34)/1000*LOOKUP(P34,'Growth tables'!$B$4:$B$25,'Growth tables'!$D$4:$D$25)</f>
        <v>173.00229843982186</v>
      </c>
      <c r="S34" s="31">
        <f>M34*P34*LOOKUP(P34,'Growth tables'!$B$4:$B$25,'Growth tables'!$C$4:$C$25)*LOOKUP(P34,'Growth tables'!$B$4:$B$25,'Growth tables'!$D$4:$D$25)/1000</f>
        <v>90.32985316995229</v>
      </c>
      <c r="U34" s="3">
        <v>26</v>
      </c>
      <c r="V34" s="2">
        <v>4</v>
      </c>
      <c r="W34" s="12">
        <f>M33</f>
        <v>1129369.5565996717</v>
      </c>
      <c r="X34" s="21">
        <v>2</v>
      </c>
      <c r="Y34" s="13">
        <f>P33</f>
        <v>14.410346484918302</v>
      </c>
      <c r="Z34" s="13">
        <f>Y34*POWER(1+LOOKUP(Y34,'Growth tables'!$B$4:$B$25,'Growth tables'!$C$4:$C$25),X34)</f>
        <v>15.258265682437377</v>
      </c>
      <c r="AA34" s="14">
        <f t="shared" si="21"/>
        <v>17232.220748254287</v>
      </c>
      <c r="AB34" s="15">
        <f>W34*(Z34-Y34)/1000*LOOKUP(Z34,'Growth tables'!$B$4:$B$25,'Growth tables'!$D$4:$D$25)</f>
        <v>766.0913025075746</v>
      </c>
      <c r="AC34" s="31">
        <f>W34*Z34*LOOKUP(Z34,'Growth tables'!$B$4:$B$25,'Growth tables'!$C$4:$C$25)*LOOKUP(Z34,'Growth tables'!$B$4:$B$25,'Growth tables'!$D$4:$D$25)/1000</f>
        <v>399.7875213594995</v>
      </c>
      <c r="AE34" s="3">
        <v>26</v>
      </c>
      <c r="AF34" s="2">
        <v>3</v>
      </c>
      <c r="AG34" s="12">
        <f>W33</f>
        <v>1052646.228687636</v>
      </c>
      <c r="AH34" s="21">
        <v>2</v>
      </c>
      <c r="AI34" s="13">
        <f>Z33</f>
        <v>39.663641464786565</v>
      </c>
      <c r="AJ34" s="13">
        <f>AI34*POWER(1+LOOKUP(AI34,'Growth tables'!$B$4:$B$25,'Growth tables'!$C$4:$C$25),AH34)</f>
        <v>41.67161331394138</v>
      </c>
      <c r="AK34" s="14">
        <f t="shared" si="22"/>
        <v>43865.46659824988</v>
      </c>
      <c r="AL34" s="15">
        <f>AG34*(AJ34-AI34)/1000*LOOKUP(AJ34,'Growth tables'!$B$4:$B$25,'Growth tables'!$D$4:$D$25)</f>
        <v>1796.6313951751902</v>
      </c>
      <c r="AM34" s="31">
        <f>AG34*AJ34*LOOKUP(AJ34,'Growth tables'!$B$4:$B$25,'Growth tables'!$C$4:$C$25)*LOOKUP(AJ34,'Growth tables'!$B$4:$B$25,'Growth tables'!$D$4:$D$25)/1000</f>
        <v>932.1411652128099</v>
      </c>
    </row>
    <row r="35" spans="1:39" ht="15">
      <c r="A35" s="3">
        <v>27</v>
      </c>
      <c r="B35" s="2"/>
      <c r="C35" s="16">
        <f t="shared" si="23"/>
        <v>1287000</v>
      </c>
      <c r="D35" s="29">
        <v>7</v>
      </c>
      <c r="E35" s="17">
        <f aca="true" t="shared" si="31" ref="E35:E42">F34</f>
        <v>0.19845</v>
      </c>
      <c r="F35" s="17">
        <f>E35*POWER(1+LOOKUP(E35,'Growth tables'!$B$4:$B$25,'Growth tables'!$C$4:$C$25),D35)</f>
        <v>0.27923907887613286</v>
      </c>
      <c r="G35" s="18">
        <f t="shared" si="19"/>
        <v>359.38069451358297</v>
      </c>
      <c r="H35" s="19">
        <f>C35*(F35-E35)/1000*LOOKUP(F35,'Growth tables'!$B$4:$B$25,'Growth tables'!$D$4:$D$25)</f>
        <v>72.7828811595081</v>
      </c>
      <c r="I35" s="30">
        <f>C35*F35*LOOKUP(F35,'Growth tables'!$B$4:$B$25,'Growth tables'!$C$4:$C$25)*LOOKUP(F35,'Growth tables'!$B$4:$B$25,'Growth tables'!$D$4:$D$25)/1000</f>
        <v>12.578324307975405</v>
      </c>
      <c r="J35" s="2"/>
      <c r="K35" s="3">
        <v>27</v>
      </c>
      <c r="L35" s="2"/>
      <c r="M35" s="16">
        <f aca="true" t="shared" si="32" ref="M35:M42">M34*(1-$D$5)</f>
        <v>1199568.102756296</v>
      </c>
      <c r="N35" s="29">
        <v>7</v>
      </c>
      <c r="O35" s="17">
        <f aca="true" t="shared" si="33" ref="O35:O42">P34</f>
        <v>2.2590593971879813</v>
      </c>
      <c r="P35" s="17">
        <f>O35*POWER(1+LOOKUP(O35,'Growth tables'!$B$4:$B$25,'Growth tables'!$C$4:$C$25),N35)</f>
        <v>3.053733550560102</v>
      </c>
      <c r="Q35" s="18">
        <f t="shared" si="20"/>
        <v>3663.161361568629</v>
      </c>
      <c r="R35" s="19">
        <f>M35*(P35-O35)/1000*LOOKUP(P35,'Growth tables'!$B$4:$B$25,'Growth tables'!$D$4:$D$25)</f>
        <v>762.6126131760489</v>
      </c>
      <c r="S35" s="30">
        <f>M35*P35*LOOKUP(P35,'Growth tables'!$B$4:$B$25,'Growth tables'!$C$4:$C$25)*LOOKUP(P35,'Growth tables'!$B$4:$B$25,'Growth tables'!$D$4:$D$25)/1000</f>
        <v>126.01275083796085</v>
      </c>
      <c r="U35" s="3">
        <v>27</v>
      </c>
      <c r="V35" s="2"/>
      <c r="W35" s="16">
        <f aca="true" t="shared" si="34" ref="W35:W42">W34*(1-$D$5)</f>
        <v>1118075.861033675</v>
      </c>
      <c r="X35" s="29">
        <v>7</v>
      </c>
      <c r="Y35" s="17">
        <f aca="true" t="shared" si="35" ref="Y35:Y42">Z34</f>
        <v>15.258265682437377</v>
      </c>
      <c r="Z35" s="17">
        <f>Y35*POWER(1+LOOKUP(Y35,'Growth tables'!$B$4:$B$25,'Growth tables'!$C$4:$C$25),X35)</f>
        <v>18.638578882550345</v>
      </c>
      <c r="AA35" s="18">
        <f t="shared" si="21"/>
        <v>20839.345132551553</v>
      </c>
      <c r="AB35" s="19">
        <f>W35*(Z35-Y35)/1000*LOOKUP(Z35,'Growth tables'!$B$4:$B$25,'Growth tables'!$D$4:$D$25)</f>
        <v>3023.557273423843</v>
      </c>
      <c r="AC35" s="30">
        <f>W35*Z35*LOOKUP(Z35,'Growth tables'!$B$4:$B$25,'Growth tables'!$C$4:$C$25)*LOOKUP(Z35,'Growth tables'!$B$4:$B$25,'Growth tables'!$D$4:$D$25)/1000</f>
        <v>466.8013309691548</v>
      </c>
      <c r="AE35" s="3">
        <v>27</v>
      </c>
      <c r="AF35" s="2"/>
      <c r="AG35" s="16">
        <f aca="true" t="shared" si="36" ref="AG35:AG42">IF(AJ34&gt;=100,0,AG34*(1-$D$5))</f>
        <v>1042119.7664007597</v>
      </c>
      <c r="AH35" s="29">
        <v>7</v>
      </c>
      <c r="AI35" s="17">
        <f aca="true" t="shared" si="37" ref="AI35:AI42">AJ34</f>
        <v>41.67161331394138</v>
      </c>
      <c r="AJ35" s="17">
        <f>AI35*POWER(1+LOOKUP(AI35,'Growth tables'!$B$4:$B$25,'Growth tables'!$C$4:$C$25),AH35)</f>
        <v>49.534453078652724</v>
      </c>
      <c r="AK35" s="18">
        <f t="shared" si="22"/>
        <v>51620.832671114964</v>
      </c>
      <c r="AL35" s="19">
        <f>AG35*(AJ35-AI35)/1000*LOOKUP(AJ35,'Growth tables'!$B$4:$B$25,'Growth tables'!$D$4:$D$25)</f>
        <v>7374.618664962833</v>
      </c>
      <c r="AM35" s="30">
        <f>AG35*AJ35*LOOKUP(AJ35,'Growth tables'!$B$4:$B$25,'Growth tables'!$C$4:$C$25)*LOOKUP(AJ35,'Growth tables'!$B$4:$B$25,'Growth tables'!$D$4:$D$25)/1000</f>
        <v>1115.0099856960835</v>
      </c>
    </row>
    <row r="36" spans="1:39" ht="15">
      <c r="A36" s="3">
        <v>28</v>
      </c>
      <c r="B36" s="2"/>
      <c r="C36" s="16">
        <f t="shared" si="23"/>
        <v>1274130</v>
      </c>
      <c r="D36" s="29">
        <v>7</v>
      </c>
      <c r="E36" s="17">
        <f t="shared" si="31"/>
        <v>0.27923907887613286</v>
      </c>
      <c r="F36" s="17">
        <f>E36*POWER(1+LOOKUP(E36,'Growth tables'!$B$4:$B$25,'Growth tables'!$C$4:$C$25),D36)</f>
        <v>0.39291742590874856</v>
      </c>
      <c r="G36" s="18">
        <f t="shared" si="19"/>
        <v>500.62787987311384</v>
      </c>
      <c r="H36" s="19">
        <f>C36*(F36-E36)/1000*LOOKUP(F36,'Growth tables'!$B$4:$B$25,'Growth tables'!$D$4:$D$25)</f>
        <v>101.38869461326664</v>
      </c>
      <c r="I36" s="30">
        <f>C36*F36*LOOKUP(F36,'Growth tables'!$B$4:$B$25,'Growth tables'!$C$4:$C$25)*LOOKUP(F36,'Growth tables'!$B$4:$B$25,'Growth tables'!$D$4:$D$25)/1000</f>
        <v>17.171536279647803</v>
      </c>
      <c r="J36" s="2"/>
      <c r="K36" s="3">
        <v>28</v>
      </c>
      <c r="L36" s="2"/>
      <c r="M36" s="16">
        <f t="shared" si="32"/>
        <v>1187572.421728733</v>
      </c>
      <c r="N36" s="29">
        <v>7</v>
      </c>
      <c r="O36" s="17">
        <f t="shared" si="33"/>
        <v>3.053733550560102</v>
      </c>
      <c r="P36" s="17">
        <f>O36*POWER(1+LOOKUP(O36,'Growth tables'!$B$4:$B$25,'Growth tables'!$C$4:$C$25),N36)</f>
        <v>4.100353498211893</v>
      </c>
      <c r="Q36" s="18">
        <f t="shared" si="20"/>
        <v>4869.46673381538</v>
      </c>
      <c r="R36" s="19">
        <f>M36*(P36-O36)/1000*LOOKUP(P36,'Growth tables'!$B$4:$B$25,'Growth tables'!$D$4:$D$25)</f>
        <v>994.3495886899499</v>
      </c>
      <c r="S36" s="30">
        <f>M36*P36*LOOKUP(P36,'Growth tables'!$B$4:$B$25,'Growth tables'!$C$4:$C$25)*LOOKUP(P36,'Growth tables'!$B$4:$B$25,'Growth tables'!$D$4:$D$25)/1000</f>
        <v>155.82293548209216</v>
      </c>
      <c r="U36" s="3">
        <v>28</v>
      </c>
      <c r="V36" s="2"/>
      <c r="W36" s="16">
        <f t="shared" si="34"/>
        <v>1106895.1024233382</v>
      </c>
      <c r="X36" s="29">
        <v>7</v>
      </c>
      <c r="Y36" s="17">
        <f t="shared" si="35"/>
        <v>18.638578882550345</v>
      </c>
      <c r="Z36" s="17">
        <f>Y36*POWER(1+LOOKUP(Y36,'Growth tables'!$B$4:$B$25,'Growth tables'!$C$4:$C$25),X36)</f>
        <v>22.613334069618094</v>
      </c>
      <c r="AA36" s="18">
        <f t="shared" si="21"/>
        <v>25030.588731123087</v>
      </c>
      <c r="AB36" s="19">
        <f>W36*(Z36-Y36)/1000*LOOKUP(Z36,'Growth tables'!$B$4:$B$25,'Growth tables'!$D$4:$D$25)</f>
        <v>3739.691492412494</v>
      </c>
      <c r="AC36" s="30">
        <f>W36*Z36*LOOKUP(Z36,'Growth tables'!$B$4:$B$25,'Growth tables'!$C$4:$C$25)*LOOKUP(Z36,'Growth tables'!$B$4:$B$25,'Growth tables'!$D$4:$D$25)/1000</f>
        <v>574.4520113792748</v>
      </c>
      <c r="AE36" s="3">
        <v>28</v>
      </c>
      <c r="AF36" s="2"/>
      <c r="AG36" s="16">
        <f t="shared" si="36"/>
        <v>1031698.568736752</v>
      </c>
      <c r="AH36" s="29">
        <v>7</v>
      </c>
      <c r="AI36" s="17">
        <f t="shared" si="37"/>
        <v>49.534453078652724</v>
      </c>
      <c r="AJ36" s="17">
        <f>AI36*POWER(1+LOOKUP(AI36,'Growth tables'!$B$4:$B$25,'Growth tables'!$C$4:$C$25),AH36)</f>
        <v>58.47996024147719</v>
      </c>
      <c r="AK36" s="18">
        <f t="shared" si="22"/>
        <v>60333.69128091418</v>
      </c>
      <c r="AL36" s="19">
        <f>AG36*(AJ36-AI36)/1000*LOOKUP(AJ36,'Growth tables'!$B$4:$B$25,'Growth tables'!$D$4:$D$25)</f>
        <v>8306.160242859327</v>
      </c>
      <c r="AM36" s="30">
        <f>AG36*AJ36*LOOKUP(AJ36,'Growth tables'!$B$4:$B$25,'Growth tables'!$C$4:$C$25)*LOOKUP(AJ36,'Growth tables'!$B$4:$B$25,'Growth tables'!$D$4:$D$25)/1000</f>
        <v>1303.2077316677464</v>
      </c>
    </row>
    <row r="37" spans="1:39" ht="15">
      <c r="A37" s="3">
        <v>29</v>
      </c>
      <c r="B37" s="2"/>
      <c r="C37" s="16">
        <f t="shared" si="23"/>
        <v>1261388.7</v>
      </c>
      <c r="D37" s="29">
        <v>7</v>
      </c>
      <c r="E37" s="17">
        <f t="shared" si="31"/>
        <v>0.39291742590874856</v>
      </c>
      <c r="F37" s="17">
        <f>E37*POWER(1+LOOKUP(E37,'Growth tables'!$B$4:$B$25,'Growth tables'!$C$4:$C$25),D37)</f>
        <v>0.5491989617968314</v>
      </c>
      <c r="G37" s="18">
        <f t="shared" si="19"/>
        <v>692.7533644622548</v>
      </c>
      <c r="H37" s="19">
        <f>C37*(F37-E37)/1000*LOOKUP(F37,'Growth tables'!$B$4:$B$25,'Growth tables'!$D$4:$D$25)</f>
        <v>147.84882254090408</v>
      </c>
      <c r="I37" s="30">
        <f>C37*F37*LOOKUP(F37,'Growth tables'!$B$4:$B$25,'Growth tables'!$C$4:$C$25)*LOOKUP(F37,'Growth tables'!$B$4:$B$25,'Growth tables'!$D$4:$D$25)/1000</f>
        <v>24.939121120641172</v>
      </c>
      <c r="J37" s="2"/>
      <c r="K37" s="3">
        <v>29</v>
      </c>
      <c r="L37" s="2"/>
      <c r="M37" s="16">
        <f t="shared" si="32"/>
        <v>1175696.6975114457</v>
      </c>
      <c r="N37" s="29">
        <v>7</v>
      </c>
      <c r="O37" s="17">
        <f t="shared" si="33"/>
        <v>4.100353498211893</v>
      </c>
      <c r="P37" s="17">
        <f>O37*POWER(1+LOOKUP(O37,'Growth tables'!$B$4:$B$25,'Growth tables'!$C$4:$C$25),N37)</f>
        <v>5.395785474397878</v>
      </c>
      <c r="Q37" s="18">
        <f t="shared" si="20"/>
        <v>6343.807162729815</v>
      </c>
      <c r="R37" s="19">
        <f>M37*(P37-O37)/1000*LOOKUP(P37,'Growth tables'!$B$4:$B$25,'Growth tables'!$D$4:$D$25)</f>
        <v>1218.428077002071</v>
      </c>
      <c r="S37" s="30">
        <f>M37*P37*LOOKUP(P37,'Growth tables'!$B$4:$B$25,'Growth tables'!$C$4:$C$25)*LOOKUP(P37,'Growth tables'!$B$4:$B$25,'Growth tables'!$D$4:$D$25)/1000</f>
        <v>197.9267834771702</v>
      </c>
      <c r="U37" s="3">
        <v>29</v>
      </c>
      <c r="V37" s="2"/>
      <c r="W37" s="16">
        <f t="shared" si="34"/>
        <v>1095826.1513991049</v>
      </c>
      <c r="X37" s="29">
        <v>7</v>
      </c>
      <c r="Y37" s="17">
        <f t="shared" si="35"/>
        <v>22.613334069618094</v>
      </c>
      <c r="Z37" s="17">
        <f>Y37*POWER(1+LOOKUP(Y37,'Growth tables'!$B$4:$B$25,'Growth tables'!$C$4:$C$25),X37)</f>
        <v>27.249447672377208</v>
      </c>
      <c r="AA37" s="18">
        <f t="shared" si="21"/>
        <v>29860.65737057241</v>
      </c>
      <c r="AB37" s="19">
        <f>W37*(Z37-Y37)/1000*LOOKUP(Z37,'Growth tables'!$B$4:$B$25,'Growth tables'!$D$4:$D$25)</f>
        <v>4318.318347746474</v>
      </c>
      <c r="AC37" s="30">
        <f>W37*Z37*LOOKUP(Z37,'Growth tables'!$B$4:$B$25,'Growth tables'!$C$4:$C$25)*LOOKUP(Z37,'Growth tables'!$B$4:$B$25,'Growth tables'!$D$4:$D$25)/1000</f>
        <v>685.3020866546368</v>
      </c>
      <c r="AE37" s="3">
        <v>29</v>
      </c>
      <c r="AF37" s="2"/>
      <c r="AG37" s="16">
        <f t="shared" si="36"/>
        <v>1021381.5830493845</v>
      </c>
      <c r="AH37" s="29">
        <v>7</v>
      </c>
      <c r="AI37" s="17">
        <f t="shared" si="37"/>
        <v>58.47996024147719</v>
      </c>
      <c r="AJ37" s="17">
        <f>AI37*POWER(1+LOOKUP(AI37,'Growth tables'!$B$4:$B$25,'Growth tables'!$C$4:$C$25),AH37)</f>
        <v>69.04095104097533</v>
      </c>
      <c r="AK37" s="18">
        <f t="shared" si="22"/>
        <v>70517.15586946644</v>
      </c>
      <c r="AL37" s="19">
        <f>AG37*(AJ37-AI37)/1000*LOOKUP(AJ37,'Growth tables'!$B$4:$B$25,'Growth tables'!$D$4:$D$25)</f>
        <v>9708.12135122526</v>
      </c>
      <c r="AM37" s="30">
        <f>AG37*AJ37*LOOKUP(AJ37,'Growth tables'!$B$4:$B$25,'Growth tables'!$C$4:$C$25)*LOOKUP(AJ37,'Growth tables'!$B$4:$B$25,'Growth tables'!$D$4:$D$25)/1000</f>
        <v>1523.170566780475</v>
      </c>
    </row>
    <row r="38" spans="1:39" ht="15">
      <c r="A38" s="3">
        <v>30</v>
      </c>
      <c r="B38" s="2"/>
      <c r="C38" s="16">
        <f t="shared" si="23"/>
        <v>1248774.8129999998</v>
      </c>
      <c r="D38" s="29">
        <v>7</v>
      </c>
      <c r="E38" s="17">
        <f t="shared" si="31"/>
        <v>0.5491989617968314</v>
      </c>
      <c r="F38" s="17">
        <f>E38*POWER(1+LOOKUP(E38,'Growth tables'!$B$4:$B$25,'Growth tables'!$C$4:$C$25),D38)</f>
        <v>0.7625330751541896</v>
      </c>
      <c r="G38" s="18">
        <f t="shared" si="19"/>
        <v>952.2320983319879</v>
      </c>
      <c r="H38" s="19">
        <f>C38*(F38-E38)/1000*LOOKUP(F38,'Growth tables'!$B$4:$B$25,'Growth tables'!$D$4:$D$25)</f>
        <v>199.80470063576684</v>
      </c>
      <c r="I38" s="30">
        <f>C38*F38*LOOKUP(F38,'Growth tables'!$B$4:$B$25,'Growth tables'!$C$4:$C$25)*LOOKUP(F38,'Growth tables'!$B$4:$B$25,'Growth tables'!$D$4:$D$25)/1000</f>
        <v>33.56618146620257</v>
      </c>
      <c r="J38" s="2"/>
      <c r="K38" s="3">
        <v>30</v>
      </c>
      <c r="L38" s="2"/>
      <c r="M38" s="16">
        <f t="shared" si="32"/>
        <v>1163939.7305363312</v>
      </c>
      <c r="N38" s="29">
        <v>7</v>
      </c>
      <c r="O38" s="17">
        <f t="shared" si="33"/>
        <v>5.395785474397878</v>
      </c>
      <c r="P38" s="17">
        <f>O38*POWER(1+LOOKUP(O38,'Growth tables'!$B$4:$B$25,'Growth tables'!$C$4:$C$25),N38)</f>
        <v>7.052831489876763</v>
      </c>
      <c r="Q38" s="18">
        <f t="shared" si="20"/>
        <v>8209.07078384531</v>
      </c>
      <c r="R38" s="19">
        <f>M38*(P38-O38)/1000*LOOKUP(P38,'Growth tables'!$B$4:$B$25,'Growth tables'!$D$4:$D$25)</f>
        <v>1542.9613541942351</v>
      </c>
      <c r="S38" s="30">
        <f>M38*P38*LOOKUP(P38,'Growth tables'!$B$4:$B$25,'Growth tables'!$C$4:$C$25)*LOOKUP(P38,'Growth tables'!$B$4:$B$25,'Growth tables'!$D$4:$D$25)/1000</f>
        <v>242.98849520182117</v>
      </c>
      <c r="U38" s="3">
        <v>30</v>
      </c>
      <c r="V38" s="2"/>
      <c r="W38" s="16">
        <f t="shared" si="34"/>
        <v>1084867.8898851138</v>
      </c>
      <c r="X38" s="29">
        <v>7</v>
      </c>
      <c r="Y38" s="17">
        <f t="shared" si="35"/>
        <v>27.249447672377208</v>
      </c>
      <c r="Z38" s="17">
        <f>Y38*POWER(1+LOOKUP(Y38,'Growth tables'!$B$4:$B$25,'Growth tables'!$C$4:$C$25),X38)</f>
        <v>32.83604249438146</v>
      </c>
      <c r="AA38" s="18">
        <f t="shared" si="21"/>
        <v>35622.76813305754</v>
      </c>
      <c r="AB38" s="19">
        <f>W38*(Z38-Y38)/1000*LOOKUP(Z38,'Growth tables'!$B$4:$B$25,'Growth tables'!$D$4:$D$25)</f>
        <v>5151.609735762227</v>
      </c>
      <c r="AC38" s="30">
        <f>W38*Z38*LOOKUP(Z38,'Growth tables'!$B$4:$B$25,'Growth tables'!$C$4:$C$25)*LOOKUP(Z38,'Growth tables'!$B$4:$B$25,'Growth tables'!$D$4:$D$25)/1000</f>
        <v>787.2631757405717</v>
      </c>
      <c r="AE38" s="3">
        <v>30</v>
      </c>
      <c r="AF38" s="2"/>
      <c r="AG38" s="16">
        <f t="shared" si="36"/>
        <v>1011167.7672188907</v>
      </c>
      <c r="AH38" s="29">
        <v>7</v>
      </c>
      <c r="AI38" s="17">
        <f t="shared" si="37"/>
        <v>69.04095104097533</v>
      </c>
      <c r="AJ38" s="17">
        <f>AI38*POWER(1+LOOKUP(AI38,'Growth tables'!$B$4:$B$25,'Growth tables'!$C$4:$C$25),AH38)</f>
        <v>81.50916828533651</v>
      </c>
      <c r="AK38" s="18">
        <f t="shared" si="22"/>
        <v>82419.44370295254</v>
      </c>
      <c r="AL38" s="19">
        <f>AG38*(AJ38-AI38)/1000*LOOKUP(AJ38,'Growth tables'!$B$4:$B$25,'Growth tables'!$D$4:$D$25)</f>
        <v>11346.713452962691</v>
      </c>
      <c r="AM38" s="30">
        <f>AG38*AJ38*LOOKUP(AJ38,'Growth tables'!$B$4:$B$25,'Growth tables'!$C$4:$C$25)*LOOKUP(AJ38,'Growth tables'!$B$4:$B$25,'Growth tables'!$D$4:$D$25)/1000</f>
        <v>1780.259983983775</v>
      </c>
    </row>
    <row r="39" spans="1:39" ht="15">
      <c r="A39" s="3">
        <v>31</v>
      </c>
      <c r="B39" s="2"/>
      <c r="C39" s="16">
        <f t="shared" si="23"/>
        <v>1236287.06487</v>
      </c>
      <c r="D39" s="29">
        <v>7</v>
      </c>
      <c r="E39" s="17">
        <f t="shared" si="31"/>
        <v>0.7625330751541896</v>
      </c>
      <c r="F39" s="17">
        <f>E39*POWER(1+LOOKUP(E39,'Growth tables'!$B$4:$B$25,'Growth tables'!$C$4:$C$25),D39)</f>
        <v>1.0516844628090571</v>
      </c>
      <c r="G39" s="18">
        <f t="shared" si="19"/>
        <v>1300.183897695592</v>
      </c>
      <c r="H39" s="19">
        <f>C39*(F39-E39)/1000*LOOKUP(F39,'Growth tables'!$B$4:$B$25,'Growth tables'!$D$4:$D$25)</f>
        <v>268.1055902601928</v>
      </c>
      <c r="I39" s="30">
        <f>C39*F39*LOOKUP(F39,'Growth tables'!$B$4:$B$25,'Growth tables'!$C$4:$C$25)*LOOKUP(F39,'Growth tables'!$B$4:$B$25,'Growth tables'!$D$4:$D$25)/1000</f>
        <v>45.83148239376961</v>
      </c>
      <c r="J39" s="2"/>
      <c r="K39" s="3">
        <v>31</v>
      </c>
      <c r="L39" s="2"/>
      <c r="M39" s="16">
        <f t="shared" si="32"/>
        <v>1152300.3332309679</v>
      </c>
      <c r="N39" s="29">
        <v>7</v>
      </c>
      <c r="O39" s="17">
        <f t="shared" si="33"/>
        <v>7.052831489876763</v>
      </c>
      <c r="P39" s="17">
        <f>O39*POWER(1+LOOKUP(O39,'Growth tables'!$B$4:$B$25,'Growth tables'!$C$4:$C$25),N39)</f>
        <v>9.095253378623525</v>
      </c>
      <c r="Q39" s="18">
        <f t="shared" si="20"/>
        <v>10480.463499007974</v>
      </c>
      <c r="R39" s="19">
        <f>M39*(P39-O39)/1000*LOOKUP(P39,'Growth tables'!$B$4:$B$25,'Growth tables'!$D$4:$D$25)</f>
        <v>1882.7867384008937</v>
      </c>
      <c r="S39" s="30">
        <f>M39*P39*LOOKUP(P39,'Growth tables'!$B$4:$B$25,'Growth tables'!$C$4:$C$25)*LOOKUP(P39,'Growth tables'!$B$4:$B$25,'Growth tables'!$D$4:$D$25)/1000</f>
        <v>285.0686071730169</v>
      </c>
      <c r="U39" s="3">
        <v>31</v>
      </c>
      <c r="V39" s="2"/>
      <c r="W39" s="16">
        <f t="shared" si="34"/>
        <v>1074019.2109862627</v>
      </c>
      <c r="X39" s="29">
        <v>5</v>
      </c>
      <c r="Y39" s="17">
        <f t="shared" si="35"/>
        <v>32.83604249438146</v>
      </c>
      <c r="Z39" s="17">
        <f>Y39*POWER(1+LOOKUP(Y39,'Growth tables'!$B$4:$B$25,'Growth tables'!$C$4:$C$25),X39)</f>
        <v>37.332546345296024</v>
      </c>
      <c r="AA39" s="18">
        <f t="shared" si="21"/>
        <v>40095.87196988292</v>
      </c>
      <c r="AB39" s="19">
        <f>W39*(Z39-Y39)/1000*LOOKUP(Z39,'Growth tables'!$B$4:$B$25,'Growth tables'!$D$4:$D$25)</f>
        <v>4104.931790432559</v>
      </c>
      <c r="AC39" s="30">
        <f>W39*Z39*LOOKUP(Z39,'Growth tables'!$B$4:$B$25,'Growth tables'!$C$4:$C$25)*LOOKUP(Z39,'Growth tables'!$B$4:$B$25,'Growth tables'!$D$4:$D$25)/1000</f>
        <v>852.037279360012</v>
      </c>
      <c r="AE39" s="3">
        <v>31</v>
      </c>
      <c r="AF39" s="2"/>
      <c r="AG39" s="16">
        <f t="shared" si="36"/>
        <v>1001056.0895467018</v>
      </c>
      <c r="AH39" s="29">
        <v>7</v>
      </c>
      <c r="AI39" s="17">
        <f t="shared" si="37"/>
        <v>81.50916828533651</v>
      </c>
      <c r="AJ39" s="17">
        <f>AI39*POWER(1+LOOKUP(AI39,'Growth tables'!$B$4:$B$25,'Growth tables'!$C$4:$C$25),AH39)</f>
        <v>96.22904108931367</v>
      </c>
      <c r="AK39" s="18">
        <f t="shared" si="22"/>
        <v>96330.66757369722</v>
      </c>
      <c r="AL39" s="19">
        <f>AG39*(AJ39-AI39)/1000*LOOKUP(AJ39,'Growth tables'!$B$4:$B$25,'Growth tables'!$D$4:$D$25)</f>
        <v>13261.876476996793</v>
      </c>
      <c r="AM39" s="30">
        <f>AG39*AJ39*LOOKUP(AJ39,'Growth tables'!$B$4:$B$25,'Growth tables'!$C$4:$C$25)*LOOKUP(AJ39,'Growth tables'!$B$4:$B$25,'Growth tables'!$D$4:$D$25)/1000</f>
        <v>2080.74241959186</v>
      </c>
    </row>
    <row r="40" spans="1:39" ht="15">
      <c r="A40" s="3">
        <v>32</v>
      </c>
      <c r="B40" s="2"/>
      <c r="C40" s="16">
        <f t="shared" si="23"/>
        <v>1223924.1942212998</v>
      </c>
      <c r="D40" s="29">
        <v>7</v>
      </c>
      <c r="E40" s="17">
        <f t="shared" si="31"/>
        <v>1.0516844628090571</v>
      </c>
      <c r="F40" s="17">
        <f>E40*POWER(1+LOOKUP(E40,'Growth tables'!$B$4:$B$25,'Growth tables'!$C$4:$C$25),D40)</f>
        <v>1.4504816188993848</v>
      </c>
      <c r="G40" s="18">
        <f t="shared" si="19"/>
        <v>1775.279546644236</v>
      </c>
      <c r="H40" s="19">
        <f>C40*(F40-E40)/1000*LOOKUP(F40,'Growth tables'!$B$4:$B$25,'Growth tables'!$D$4:$D$25)</f>
        <v>366.07311594420014</v>
      </c>
      <c r="I40" s="30">
        <f>C40*F40*LOOKUP(F40,'Growth tables'!$B$4:$B$25,'Growth tables'!$C$4:$C$25)*LOOKUP(F40,'Growth tables'!$B$4:$B$25,'Growth tables'!$D$4:$D$25)/1000</f>
        <v>61.247144359226134</v>
      </c>
      <c r="J40" s="2"/>
      <c r="K40" s="3">
        <v>32</v>
      </c>
      <c r="L40" s="2"/>
      <c r="M40" s="16">
        <f t="shared" si="32"/>
        <v>1140777.3298986582</v>
      </c>
      <c r="N40" s="29">
        <v>7</v>
      </c>
      <c r="O40" s="17">
        <f t="shared" si="33"/>
        <v>9.095253378623525</v>
      </c>
      <c r="P40" s="17">
        <f>O40*POWER(1+LOOKUP(O40,'Growth tables'!$B$4:$B$25,'Growth tables'!$C$4:$C$25),N40)</f>
        <v>11.493666026132315</v>
      </c>
      <c r="Q40" s="18">
        <f t="shared" si="20"/>
        <v>13111.713640038144</v>
      </c>
      <c r="R40" s="19">
        <f>M40*(P40-O40)/1000*LOOKUP(P40,'Growth tables'!$B$4:$B$25,'Growth tables'!$D$4:$D$25)</f>
        <v>2188.8438208161997</v>
      </c>
      <c r="S40" s="30">
        <f>M40*P40*LOOKUP(P40,'Growth tables'!$B$4:$B$25,'Growth tables'!$C$4:$C$25)*LOOKUP(P40,'Growth tables'!$B$4:$B$25,'Growth tables'!$D$4:$D$25)/1000</f>
        <v>335.6598691849765</v>
      </c>
      <c r="U40" s="3">
        <v>32</v>
      </c>
      <c r="V40" s="2"/>
      <c r="W40" s="16">
        <f t="shared" si="34"/>
        <v>1063279.0188764</v>
      </c>
      <c r="X40" s="29">
        <v>1</v>
      </c>
      <c r="Y40" s="17">
        <f t="shared" si="35"/>
        <v>37.332546345296024</v>
      </c>
      <c r="Z40" s="17">
        <f>Y40*POWER(1+LOOKUP(Y40,'Growth tables'!$B$4:$B$25,'Growth tables'!$C$4:$C$25),X40)</f>
        <v>38.265860003928424</v>
      </c>
      <c r="AA40" s="18">
        <f t="shared" si="21"/>
        <v>40687.28608143869</v>
      </c>
      <c r="AB40" s="19">
        <f>W40*(Z40-Y40)/1000*LOOKUP(Z40,'Growth tables'!$B$4:$B$25,'Growth tables'!$D$4:$D$25)</f>
        <v>843.5169065664116</v>
      </c>
      <c r="AC40" s="30">
        <f>W40*Z40*LOOKUP(Z40,'Growth tables'!$B$4:$B$25,'Growth tables'!$C$4:$C$25)*LOOKUP(Z40,'Growth tables'!$B$4:$B$25,'Growth tables'!$D$4:$D$25)/1000</f>
        <v>864.6048292305722</v>
      </c>
      <c r="AE40" s="3">
        <v>32</v>
      </c>
      <c r="AF40" s="2"/>
      <c r="AG40" s="16">
        <f t="shared" si="36"/>
        <v>991045.5286512347</v>
      </c>
      <c r="AH40" s="29">
        <v>1</v>
      </c>
      <c r="AI40" s="17">
        <f t="shared" si="37"/>
        <v>96.22904108931367</v>
      </c>
      <c r="AJ40" s="17">
        <f>AI40*POWER(1+LOOKUP(AI40,'Growth tables'!$B$4:$B$25,'Growth tables'!$C$4:$C$25),AH40)</f>
        <v>98.5385380754572</v>
      </c>
      <c r="AK40" s="18">
        <f t="shared" si="22"/>
        <v>97656.17755951128</v>
      </c>
      <c r="AL40" s="19">
        <f>AG40*(AJ40-AI40)/1000*LOOKUP(AJ40,'Growth tables'!$B$4:$B$25,'Growth tables'!$D$4:$D$25)</f>
        <v>2059.934995395942</v>
      </c>
      <c r="AM40" s="30">
        <f>AG40*AJ40*LOOKUP(AJ40,'Growth tables'!$B$4:$B$25,'Growth tables'!$C$4:$C$25)*LOOKUP(AJ40,'Growth tables'!$B$4:$B$25,'Growth tables'!$D$4:$D$25)/1000</f>
        <v>2109.373435285444</v>
      </c>
    </row>
    <row r="41" spans="1:39" ht="15">
      <c r="A41" s="3">
        <v>33</v>
      </c>
      <c r="B41" s="2"/>
      <c r="C41" s="16">
        <f t="shared" si="23"/>
        <v>1211684.952279087</v>
      </c>
      <c r="D41" s="29">
        <v>7</v>
      </c>
      <c r="E41" s="17">
        <f t="shared" si="31"/>
        <v>1.4504816188993848</v>
      </c>
      <c r="F41" s="17">
        <f>E41*POWER(1+LOOKUP(E41,'Growth tables'!$B$4:$B$25,'Growth tables'!$C$4:$C$25),D41)</f>
        <v>1.9871654210132903</v>
      </c>
      <c r="G41" s="18">
        <f t="shared" si="19"/>
        <v>2407.81843833114</v>
      </c>
      <c r="H41" s="19">
        <f>C41*(F41-E41)/1000*LOOKUP(F41,'Growth tables'!$B$4:$B$25,'Growth tables'!$D$4:$D$25)</f>
        <v>487.71876536501</v>
      </c>
      <c r="I41" s="30">
        <f>C41*F41*LOOKUP(F41,'Growth tables'!$B$4:$B$25,'Growth tables'!$C$4:$C$25)*LOOKUP(F41,'Growth tables'!$B$4:$B$25,'Growth tables'!$D$4:$D$25)/1000</f>
        <v>81.26387229367599</v>
      </c>
      <c r="J41" s="2"/>
      <c r="K41" s="3">
        <v>33</v>
      </c>
      <c r="L41" s="2"/>
      <c r="M41" s="16">
        <f t="shared" si="32"/>
        <v>1129369.5565996717</v>
      </c>
      <c r="N41" s="29">
        <v>6</v>
      </c>
      <c r="O41" s="17">
        <f t="shared" si="33"/>
        <v>11.493666026132315</v>
      </c>
      <c r="P41" s="17">
        <f>O41*POWER(1+LOOKUP(O41,'Growth tables'!$B$4:$B$25,'Growth tables'!$C$4:$C$25),N41)</f>
        <v>13.884708208335041</v>
      </c>
      <c r="Q41" s="18">
        <f t="shared" si="20"/>
        <v>15680.966752763168</v>
      </c>
      <c r="R41" s="19">
        <f>M41*(P41-O41)/1000*LOOKUP(P41,'Growth tables'!$B$4:$B$25,'Growth tables'!$D$4:$D$25)</f>
        <v>2160.296199300324</v>
      </c>
      <c r="S41" s="30">
        <f>M41*P41*LOOKUP(P41,'Growth tables'!$B$4:$B$25,'Growth tables'!$C$4:$C$25)*LOOKUP(P41,'Growth tables'!$B$4:$B$25,'Growth tables'!$D$4:$D$25)/1000</f>
        <v>376.34320206631605</v>
      </c>
      <c r="U41" s="3">
        <v>33</v>
      </c>
      <c r="V41" s="2"/>
      <c r="W41" s="16">
        <f t="shared" si="34"/>
        <v>1052646.228687636</v>
      </c>
      <c r="X41" s="29">
        <v>1</v>
      </c>
      <c r="Y41" s="17">
        <f t="shared" si="35"/>
        <v>38.265860003928424</v>
      </c>
      <c r="Z41" s="17">
        <f>Y41*POWER(1+LOOKUP(Y41,'Growth tables'!$B$4:$B$25,'Growth tables'!$C$4:$C$25),X41)</f>
        <v>39.22250650402663</v>
      </c>
      <c r="AA41" s="18">
        <f t="shared" si="21"/>
        <v>41287.42355113992</v>
      </c>
      <c r="AB41" s="19">
        <f>W41*(Z41-Y41)/1000*LOOKUP(Z41,'Growth tables'!$B$4:$B$25,'Growth tables'!$D$4:$D$25)</f>
        <v>855.9587809382652</v>
      </c>
      <c r="AC41" s="30">
        <f>W41*Z41*LOOKUP(Z41,'Growth tables'!$B$4:$B$25,'Growth tables'!$C$4:$C$25)*LOOKUP(Z41,'Growth tables'!$B$4:$B$25,'Growth tables'!$D$4:$D$25)/1000</f>
        <v>877.3577504617232</v>
      </c>
      <c r="AE41" s="3">
        <v>33</v>
      </c>
      <c r="AF41" s="2"/>
      <c r="AG41" s="16">
        <f t="shared" si="36"/>
        <v>981135.0733647223</v>
      </c>
      <c r="AH41" s="29">
        <v>0</v>
      </c>
      <c r="AI41" s="17">
        <f t="shared" si="37"/>
        <v>98.5385380754572</v>
      </c>
      <c r="AJ41" s="17">
        <f>AI41*POWER(1+LOOKUP(AI41,'Growth tables'!$B$4:$B$25,'Growth tables'!$C$4:$C$25),AH41)</f>
        <v>98.5385380754572</v>
      </c>
      <c r="AK41" s="18">
        <f t="shared" si="22"/>
        <v>96679.61578391618</v>
      </c>
      <c r="AL41" s="19">
        <f>AG41*(AJ41-AI41)/1000*LOOKUP(AJ41,'Growth tables'!$B$4:$B$25,'Growth tables'!$D$4:$D$25)</f>
        <v>0</v>
      </c>
      <c r="AM41" s="30">
        <f>AG41*AJ41*LOOKUP(AJ41,'Growth tables'!$B$4:$B$25,'Growth tables'!$C$4:$C$25)*LOOKUP(AJ41,'Growth tables'!$B$4:$B$25,'Growth tables'!$D$4:$D$25)/1000</f>
        <v>2088.2797009325895</v>
      </c>
    </row>
    <row r="42" spans="1:39" ht="15">
      <c r="A42" s="5">
        <v>34</v>
      </c>
      <c r="B42" s="1"/>
      <c r="C42" s="8">
        <f t="shared" si="23"/>
        <v>1199568.102756296</v>
      </c>
      <c r="D42" s="29">
        <v>1</v>
      </c>
      <c r="E42" s="17">
        <f t="shared" si="31"/>
        <v>1.9871654210132903</v>
      </c>
      <c r="F42" s="17">
        <f>E42*POWER(1+LOOKUP(E42,'Growth tables'!$B$4:$B$25,'Growth tables'!$C$4:$C$25),D42)</f>
        <v>2.076587864958888</v>
      </c>
      <c r="G42" s="18">
        <f t="shared" si="19"/>
        <v>2491.008565375481</v>
      </c>
      <c r="H42" s="19">
        <f>C42*(F42-E42)/1000*LOOKUP(F42,'Growth tables'!$B$4:$B$25,'Growth tables'!$D$4:$D$25)</f>
        <v>80.45123357073894</v>
      </c>
      <c r="I42" s="30">
        <f>C42*F42*LOOKUP(F42,'Growth tables'!$B$4:$B$25,'Growth tables'!$C$4:$C$25)*LOOKUP(F42,'Growth tables'!$B$4:$B$25,'Growth tables'!$D$4:$D$25)/1000</f>
        <v>84.07153908142249</v>
      </c>
      <c r="J42" s="2"/>
      <c r="K42" s="5">
        <v>34</v>
      </c>
      <c r="L42" s="1"/>
      <c r="M42" s="16">
        <f t="shared" si="32"/>
        <v>1118075.861033675</v>
      </c>
      <c r="N42" s="29">
        <v>1</v>
      </c>
      <c r="O42" s="17">
        <f t="shared" si="33"/>
        <v>13.884708208335041</v>
      </c>
      <c r="P42" s="17">
        <f>O42*POWER(1+LOOKUP(O42,'Growth tables'!$B$4:$B$25,'Growth tables'!$C$4:$C$25),N42)</f>
        <v>14.301249454585093</v>
      </c>
      <c r="Q42" s="18">
        <f t="shared" si="20"/>
        <v>15989.881797792605</v>
      </c>
      <c r="R42" s="19">
        <f>M42*(P42-O42)/1000*LOOKUP(P42,'Growth tables'!$B$4:$B$25,'Growth tables'!$D$4:$D$25)</f>
        <v>372.5797700456535</v>
      </c>
      <c r="S42" s="30">
        <f>M42*P42*LOOKUP(P42,'Growth tables'!$B$4:$B$25,'Growth tables'!$C$4:$C$25)*LOOKUP(P42,'Growth tables'!$B$4:$B$25,'Growth tables'!$D$4:$D$25)/1000</f>
        <v>370.96525770878844</v>
      </c>
      <c r="U42" s="5">
        <v>34</v>
      </c>
      <c r="V42" s="1"/>
      <c r="W42" s="16">
        <f t="shared" si="34"/>
        <v>1042119.7664007597</v>
      </c>
      <c r="X42" s="29">
        <v>1</v>
      </c>
      <c r="Y42" s="17">
        <f t="shared" si="35"/>
        <v>39.22250650402663</v>
      </c>
      <c r="Z42" s="17">
        <f>Y42*POWER(1+LOOKUP(Y42,'Growth tables'!$B$4:$B$25,'Growth tables'!$C$4:$C$25),X42)</f>
        <v>40.203069166627294</v>
      </c>
      <c r="AA42" s="18">
        <f t="shared" si="21"/>
        <v>41896.41304851922</v>
      </c>
      <c r="AB42" s="19">
        <f>W42*(Z42-Y42)/1000*LOOKUP(Z42,'Growth tables'!$B$4:$B$25,'Growth tables'!$D$4:$D$25)</f>
        <v>868.5841729571018</v>
      </c>
      <c r="AC42" s="30">
        <f>W42*Z42*LOOKUP(Z42,'Growth tables'!$B$4:$B$25,'Growth tables'!$C$4:$C$25)*LOOKUP(Z42,'Growth tables'!$B$4:$B$25,'Growth tables'!$D$4:$D$25)/1000</f>
        <v>890.2987772810336</v>
      </c>
      <c r="AE42" s="5">
        <v>34</v>
      </c>
      <c r="AF42" s="1"/>
      <c r="AG42" s="16">
        <f t="shared" si="36"/>
        <v>971323.7226310751</v>
      </c>
      <c r="AH42" s="29">
        <v>0</v>
      </c>
      <c r="AI42" s="17">
        <f t="shared" si="37"/>
        <v>98.5385380754572</v>
      </c>
      <c r="AJ42" s="17">
        <f>AI42*POWER(1+LOOKUP(AI42,'Growth tables'!$B$4:$B$25,'Growth tables'!$C$4:$C$25),AH42)</f>
        <v>98.5385380754572</v>
      </c>
      <c r="AK42" s="18">
        <f t="shared" si="22"/>
        <v>95712.819626077</v>
      </c>
      <c r="AL42" s="19">
        <f>AG42*(AJ42-AI42)/1000*LOOKUP(AJ42,'Growth tables'!$B$4:$B$25,'Growth tables'!$D$4:$D$25)</f>
        <v>0</v>
      </c>
      <c r="AM42" s="30">
        <f>AG42*AJ42*LOOKUP(AJ42,'Growth tables'!$B$4:$B$25,'Growth tables'!$C$4:$C$25)*LOOKUP(AJ42,'Growth tables'!$B$4:$B$25,'Growth tables'!$D$4:$D$25)/1000</f>
        <v>2067.396903923264</v>
      </c>
    </row>
    <row r="43" spans="1:39" ht="15">
      <c r="A43" s="3">
        <v>35</v>
      </c>
      <c r="B43" s="2">
        <v>1</v>
      </c>
      <c r="C43" s="16">
        <f>$D$3</f>
        <v>1300000</v>
      </c>
      <c r="D43" s="21">
        <v>5</v>
      </c>
      <c r="E43" s="13">
        <v>0.18</v>
      </c>
      <c r="F43" s="13">
        <f>E43*POWER(1+LOOKUP(E43,'Growth tables'!$B$4:$B$25,'Growth tables'!$C$4:$C$25),D43)</f>
        <v>0.22973068125</v>
      </c>
      <c r="G43" s="14">
        <f t="shared" si="19"/>
        <v>298.64988562499997</v>
      </c>
      <c r="H43" s="15">
        <f>C43*(F43-E43)/1000*LOOKUP(F43,'Growth tables'!$B$4:$B$25,'Growth tables'!$D$4:$D$25)</f>
        <v>45.25491993750001</v>
      </c>
      <c r="I43" s="31">
        <f>C43*F43*LOOKUP(F43,'Growth tables'!$B$4:$B$25,'Growth tables'!$C$4:$C$25)*LOOKUP(F43,'Growth tables'!$B$4:$B$25,'Growth tables'!$D$4:$D$25)/1000</f>
        <v>10.452745996875</v>
      </c>
      <c r="J43" s="2"/>
      <c r="K43" s="3">
        <v>35</v>
      </c>
      <c r="L43" s="2">
        <v>6</v>
      </c>
      <c r="M43" s="12">
        <f>C42</f>
        <v>1199568.102756296</v>
      </c>
      <c r="N43" s="21">
        <v>5</v>
      </c>
      <c r="O43" s="13">
        <f>F42</f>
        <v>2.076587864958888</v>
      </c>
      <c r="P43" s="13">
        <f>O43*POWER(1+LOOKUP(O43,'Growth tables'!$B$4:$B$25,'Growth tables'!$C$4:$C$25),N43)</f>
        <v>2.5878062892614317</v>
      </c>
      <c r="Q43" s="14">
        <f t="shared" si="20"/>
        <v>3104.2498807101465</v>
      </c>
      <c r="R43" s="15">
        <f>M43*(P43-O43)/1000*LOOKUP(P43,'Growth tables'!$B$4:$B$25,'Growth tables'!$D$4:$D$25)</f>
        <v>459.9309865009991</v>
      </c>
      <c r="S43" s="31">
        <f>M43*P43*LOOKUP(P43,'Growth tables'!$B$4:$B$25,'Growth tables'!$C$4:$C$25)*LOOKUP(P43,'Growth tables'!$B$4:$B$25,'Growth tables'!$D$4:$D$25)/1000</f>
        <v>102.44024606343484</v>
      </c>
      <c r="U43" s="3">
        <v>35</v>
      </c>
      <c r="V43" s="2">
        <v>5</v>
      </c>
      <c r="W43" s="12">
        <f>M42</f>
        <v>1118075.861033675</v>
      </c>
      <c r="X43" s="21">
        <v>5</v>
      </c>
      <c r="Y43" s="13">
        <f>P42</f>
        <v>14.301249454585093</v>
      </c>
      <c r="Z43" s="13">
        <f>Y43*POWER(1+LOOKUP(Y43,'Growth tables'!$B$4:$B$25,'Growth tables'!$C$4:$C$25),X43)</f>
        <v>16.498742933487602</v>
      </c>
      <c r="AA43" s="14">
        <f t="shared" si="21"/>
        <v>18446.84621133241</v>
      </c>
      <c r="AB43" s="15">
        <f>W43*(Z43-Y43)/1000*LOOKUP(Z43,'Growth tables'!$B$4:$B$25,'Growth tables'!$D$4:$D$25)</f>
        <v>1965.5715308318468</v>
      </c>
      <c r="AC43" s="31">
        <f>W43*Z43*LOOKUP(Z43,'Growth tables'!$B$4:$B$25,'Growth tables'!$C$4:$C$25)*LOOKUP(Z43,'Growth tables'!$B$4:$B$25,'Growth tables'!$D$4:$D$25)/1000</f>
        <v>413.209355133846</v>
      </c>
      <c r="AE43" s="3">
        <v>35</v>
      </c>
      <c r="AF43" s="2">
        <v>4</v>
      </c>
      <c r="AG43" s="12">
        <f>W42</f>
        <v>1042119.7664007597</v>
      </c>
      <c r="AH43" s="21">
        <v>5</v>
      </c>
      <c r="AI43" s="13">
        <f>Z42</f>
        <v>40.203069166627294</v>
      </c>
      <c r="AJ43" s="13">
        <f>AI43*POWER(1+LOOKUP(AI43,'Growth tables'!$B$4:$B$25,'Growth tables'!$C$4:$C$25),AH43)</f>
        <v>45.48608263853196</v>
      </c>
      <c r="AK43" s="14">
        <f t="shared" si="22"/>
        <v>47401.94581375258</v>
      </c>
      <c r="AL43" s="15">
        <f>AG43*(AJ43-AI43)/1000*LOOKUP(AJ43,'Growth tables'!$B$4:$B$25,'Growth tables'!$D$4:$D$25)</f>
        <v>4954.9794887100215</v>
      </c>
      <c r="AM43" s="31">
        <f>AG43*AJ43*LOOKUP(AJ43,'Growth tables'!$B$4:$B$25,'Growth tables'!$C$4:$C$25)*LOOKUP(AJ43,'Growth tables'!$B$4:$B$25,'Growth tables'!$D$4:$D$25)/1000</f>
        <v>1023.8820295770556</v>
      </c>
    </row>
    <row r="44" spans="1:39" ht="15">
      <c r="A44" s="3">
        <v>36</v>
      </c>
      <c r="B44" s="2"/>
      <c r="C44" s="16">
        <f t="shared" si="23"/>
        <v>1287000</v>
      </c>
      <c r="D44" s="29">
        <v>7</v>
      </c>
      <c r="E44" s="17">
        <f aca="true" t="shared" si="38" ref="E44:E50">F43</f>
        <v>0.22973068125</v>
      </c>
      <c r="F44" s="17">
        <f>E44*POWER(1+LOOKUP(E44,'Growth tables'!$B$4:$B$25,'Growth tables'!$C$4:$C$25),D44)</f>
        <v>0.32325413868398334</v>
      </c>
      <c r="G44" s="18">
        <f t="shared" si="19"/>
        <v>416.0280764862865</v>
      </c>
      <c r="H44" s="19">
        <f>C44*(F44-E44)/1000*LOOKUP(F44,'Growth tables'!$B$4:$B$25,'Growth tables'!$D$4:$D$25)</f>
        <v>84.25528280227557</v>
      </c>
      <c r="I44" s="30">
        <f>C44*F44*LOOKUP(F44,'Growth tables'!$B$4:$B$25,'Growth tables'!$C$4:$C$25)*LOOKUP(F44,'Growth tables'!$B$4:$B$25,'Growth tables'!$D$4:$D$25)/1000</f>
        <v>14.269763023479628</v>
      </c>
      <c r="J44" s="2"/>
      <c r="K44" s="3">
        <v>36</v>
      </c>
      <c r="L44" s="2"/>
      <c r="M44" s="16">
        <f aca="true" t="shared" si="39" ref="M44:M50">M43*(1-$D$5)</f>
        <v>1187572.421728733</v>
      </c>
      <c r="N44" s="29">
        <v>7</v>
      </c>
      <c r="O44" s="17">
        <f aca="true" t="shared" si="40" ref="O44:O50">P43</f>
        <v>2.5878062892614317</v>
      </c>
      <c r="P44" s="17">
        <f>O44*POWER(1+LOOKUP(O44,'Growth tables'!$B$4:$B$25,'Growth tables'!$C$4:$C$25),N44)</f>
        <v>3.498124439625123</v>
      </c>
      <c r="Q44" s="18">
        <f t="shared" si="20"/>
        <v>4154.276112274075</v>
      </c>
      <c r="R44" s="19">
        <f>M44*(P44-O44)/1000*LOOKUP(P44,'Growth tables'!$B$4:$B$25,'Growth tables'!$D$4:$D$25)</f>
        <v>864.8549842968241</v>
      </c>
      <c r="S44" s="30">
        <f>M44*P44*LOOKUP(P44,'Growth tables'!$B$4:$B$25,'Growth tables'!$C$4:$C$25)*LOOKUP(P44,'Growth tables'!$B$4:$B$25,'Growth tables'!$D$4:$D$25)/1000</f>
        <v>139.5836773724089</v>
      </c>
      <c r="U44" s="3">
        <v>36</v>
      </c>
      <c r="V44" s="2"/>
      <c r="W44" s="16">
        <f aca="true" t="shared" si="41" ref="W44:W50">W43*(1-$D$5)</f>
        <v>1106895.1024233382</v>
      </c>
      <c r="X44" s="29">
        <v>7</v>
      </c>
      <c r="Y44" s="17">
        <f aca="true" t="shared" si="42" ref="Y44:Y50">Z43</f>
        <v>16.498742933487602</v>
      </c>
      <c r="Z44" s="17">
        <f>Y44*POWER(1+LOOKUP(Y44,'Growth tables'!$B$4:$B$25,'Growth tables'!$C$4:$C$25),X44)</f>
        <v>20.01716912189044</v>
      </c>
      <c r="AA44" s="18">
        <f t="shared" si="21"/>
        <v>22156.9064654002</v>
      </c>
      <c r="AB44" s="19">
        <f>W44*(Z44-Y44)/1000*LOOKUP(Z44,'Growth tables'!$B$4:$B$25,'Growth tables'!$D$4:$D$25)</f>
        <v>3115.622972944892</v>
      </c>
      <c r="AC44" s="30">
        <f>W44*Z44*LOOKUP(Z44,'Growth tables'!$B$4:$B$25,'Growth tables'!$C$4:$C$25)*LOOKUP(Z44,'Growth tables'!$B$4:$B$25,'Growth tables'!$D$4:$D$25)/1000</f>
        <v>496.3147048249645</v>
      </c>
      <c r="AE44" s="3">
        <v>36</v>
      </c>
      <c r="AF44" s="2"/>
      <c r="AG44" s="16">
        <f aca="true" t="shared" si="43" ref="AG44:AG49">IF(AJ43&gt;=100,0,AG43*(1-$D$5))</f>
        <v>1031698.568736752</v>
      </c>
      <c r="AH44" s="29">
        <v>7</v>
      </c>
      <c r="AI44" s="17">
        <f aca="true" t="shared" si="44" ref="AI44:AI50">AJ43</f>
        <v>45.48608263853196</v>
      </c>
      <c r="AJ44" s="17">
        <f>AI44*POWER(1+LOOKUP(AI44,'Growth tables'!$B$4:$B$25,'Growth tables'!$C$4:$C$25),AH44)</f>
        <v>53.70048802231056</v>
      </c>
      <c r="AK44" s="18">
        <f t="shared" si="22"/>
        <v>55402.7166330829</v>
      </c>
      <c r="AL44" s="19">
        <f>AG44*(AJ44-AI44)/1000*LOOKUP(AJ44,'Growth tables'!$B$4:$B$25,'Growth tables'!$D$4:$D$25)</f>
        <v>7627.311249721065</v>
      </c>
      <c r="AM44" s="30">
        <f>AG44*AJ44*LOOKUP(AJ44,'Growth tables'!$B$4:$B$25,'Growth tables'!$C$4:$C$25)*LOOKUP(AJ44,'Growth tables'!$B$4:$B$25,'Growth tables'!$D$4:$D$25)/1000</f>
        <v>1196.6986792745906</v>
      </c>
    </row>
    <row r="45" spans="1:39" ht="15">
      <c r="A45" s="3">
        <v>37</v>
      </c>
      <c r="B45" s="2"/>
      <c r="C45" s="16">
        <f t="shared" si="23"/>
        <v>1274130</v>
      </c>
      <c r="D45" s="29">
        <v>7</v>
      </c>
      <c r="E45" s="17">
        <f t="shared" si="38"/>
        <v>0.32325413868398334</v>
      </c>
      <c r="F45" s="17">
        <f>E45*POWER(1+LOOKUP(E45,'Growth tables'!$B$4:$B$25,'Growth tables'!$C$4:$C$25),D45)</f>
        <v>0.45182734502338534</v>
      </c>
      <c r="G45" s="18">
        <f t="shared" si="19"/>
        <v>575.6867751146459</v>
      </c>
      <c r="H45" s="19">
        <f>C45*(F45-E45)/1000*LOOKUP(F45,'Growth tables'!$B$4:$B$25,'Growth tables'!$D$4:$D$25)</f>
        <v>114.67328557525559</v>
      </c>
      <c r="I45" s="30">
        <f>C45*F45*LOOKUP(F45,'Growth tables'!$B$4:$B$25,'Growth tables'!$C$4:$C$25)*LOOKUP(F45,'Growth tables'!$B$4:$B$25,'Growth tables'!$D$4:$D$25)/1000</f>
        <v>19.746056386432357</v>
      </c>
      <c r="J45" s="2"/>
      <c r="K45" s="3">
        <v>37</v>
      </c>
      <c r="L45" s="2"/>
      <c r="M45" s="16">
        <f t="shared" si="39"/>
        <v>1175696.6975114457</v>
      </c>
      <c r="N45" s="29">
        <v>7</v>
      </c>
      <c r="O45" s="17">
        <f t="shared" si="40"/>
        <v>3.498124439625123</v>
      </c>
      <c r="P45" s="17">
        <f>O45*POWER(1+LOOKUP(O45,'Growth tables'!$B$4:$B$25,'Growth tables'!$C$4:$C$25),N45)</f>
        <v>4.665619177505922</v>
      </c>
      <c r="Q45" s="18">
        <f t="shared" si="20"/>
        <v>5485.353058839781</v>
      </c>
      <c r="R45" s="19">
        <f>M45*(P45-O45)/1000*LOOKUP(P45,'Growth tables'!$B$4:$B$25,'Growth tables'!$D$4:$D$25)</f>
        <v>1098.0957661507573</v>
      </c>
      <c r="S45" s="30">
        <f>M45*P45*LOOKUP(P45,'Growth tables'!$B$4:$B$25,'Growth tables'!$C$4:$C$25)*LOOKUP(P45,'Growth tables'!$B$4:$B$25,'Growth tables'!$D$4:$D$25)/1000</f>
        <v>175.531297882873</v>
      </c>
      <c r="U45" s="3">
        <v>37</v>
      </c>
      <c r="V45" s="2"/>
      <c r="W45" s="16">
        <f t="shared" si="41"/>
        <v>1095826.1513991049</v>
      </c>
      <c r="X45" s="29">
        <v>7</v>
      </c>
      <c r="Y45" s="17">
        <f t="shared" si="42"/>
        <v>20.01716912189044</v>
      </c>
      <c r="Z45" s="17">
        <f>Y45*POWER(1+LOOKUP(Y45,'Growth tables'!$B$4:$B$25,'Growth tables'!$C$4:$C$25),X45)</f>
        <v>24.285914464494567</v>
      </c>
      <c r="AA45" s="18">
        <f t="shared" si="21"/>
        <v>26613.140180834933</v>
      </c>
      <c r="AB45" s="19">
        <f>W45*(Z45-Y45)/1000*LOOKUP(Z45,'Growth tables'!$B$4:$B$25,'Growth tables'!$D$4:$D$25)</f>
        <v>3976.1323630754237</v>
      </c>
      <c r="AC45" s="30">
        <f>W45*Z45*LOOKUP(Z45,'Growth tables'!$B$4:$B$25,'Growth tables'!$C$4:$C$25)*LOOKUP(Z45,'Growth tables'!$B$4:$B$25,'Growth tables'!$D$4:$D$25)/1000</f>
        <v>610.7715671501617</v>
      </c>
      <c r="AE45" s="3">
        <v>37</v>
      </c>
      <c r="AF45" s="2"/>
      <c r="AG45" s="16">
        <f t="shared" si="43"/>
        <v>1021381.5830493845</v>
      </c>
      <c r="AH45" s="29">
        <v>7</v>
      </c>
      <c r="AI45" s="17">
        <f t="shared" si="44"/>
        <v>53.70048802231056</v>
      </c>
      <c r="AJ45" s="17">
        <f>AI45*POWER(1+LOOKUP(AI45,'Growth tables'!$B$4:$B$25,'Growth tables'!$C$4:$C$25),AH45)</f>
        <v>63.39834618757556</v>
      </c>
      <c r="AK45" s="18">
        <f t="shared" si="22"/>
        <v>64753.90319177884</v>
      </c>
      <c r="AL45" s="19">
        <f>AG45*(AJ45-AI45)/1000*LOOKUP(AJ45,'Growth tables'!$B$4:$B$25,'Growth tables'!$D$4:$D$25)</f>
        <v>8914.692352524093</v>
      </c>
      <c r="AM45" s="30">
        <f>AG45*AJ45*LOOKUP(AJ45,'Growth tables'!$B$4:$B$25,'Growth tables'!$C$4:$C$25)*LOOKUP(AJ45,'Growth tables'!$B$4:$B$25,'Growth tables'!$D$4:$D$25)/1000</f>
        <v>1398.684308942423</v>
      </c>
    </row>
    <row r="46" spans="1:39" ht="15">
      <c r="A46" s="3">
        <v>38</v>
      </c>
      <c r="B46" s="2"/>
      <c r="C46" s="16">
        <f t="shared" si="23"/>
        <v>1261388.7</v>
      </c>
      <c r="D46" s="29">
        <v>7</v>
      </c>
      <c r="E46" s="17">
        <f t="shared" si="38"/>
        <v>0.45182734502338534</v>
      </c>
      <c r="F46" s="17">
        <f>E46*POWER(1+LOOKUP(E46,'Growth tables'!$B$4:$B$25,'Growth tables'!$C$4:$C$25),D46)</f>
        <v>0.6315400957958298</v>
      </c>
      <c r="G46" s="18">
        <f t="shared" si="19"/>
        <v>796.6175404337772</v>
      </c>
      <c r="H46" s="19">
        <f>C46*(F46-E46)/1000*LOOKUP(F46,'Growth tables'!$B$4:$B$25,'Growth tables'!$D$4:$D$25)</f>
        <v>170.0157248027083</v>
      </c>
      <c r="I46" s="30">
        <f>C46*F46*LOOKUP(F46,'Growth tables'!$B$4:$B$25,'Growth tables'!$C$4:$C$25)*LOOKUP(F46,'Growth tables'!$B$4:$B$25,'Growth tables'!$D$4:$D$25)/1000</f>
        <v>28.678231455615983</v>
      </c>
      <c r="J46" s="2"/>
      <c r="K46" s="3">
        <v>38</v>
      </c>
      <c r="L46" s="2"/>
      <c r="M46" s="16">
        <f t="shared" si="39"/>
        <v>1163939.7305363312</v>
      </c>
      <c r="N46" s="29">
        <v>7</v>
      </c>
      <c r="O46" s="17">
        <f t="shared" si="40"/>
        <v>4.665619177505922</v>
      </c>
      <c r="P46" s="17">
        <f>O46*POWER(1+LOOKUP(O46,'Growth tables'!$B$4:$B$25,'Growth tables'!$C$4:$C$25),N46)</f>
        <v>6.139636545492226</v>
      </c>
      <c r="Q46" s="18">
        <f t="shared" si="20"/>
        <v>7146.166906351233</v>
      </c>
      <c r="R46" s="19">
        <f>M46*(P46-O46)/1000*LOOKUP(P46,'Growth tables'!$B$4:$B$25,'Growth tables'!$D$4:$D$25)</f>
        <v>1372.5339024798805</v>
      </c>
      <c r="S46" s="30">
        <f>M46*P46*LOOKUP(P46,'Growth tables'!$B$4:$B$25,'Growth tables'!$C$4:$C$25)*LOOKUP(P46,'Growth tables'!$B$4:$B$25,'Growth tables'!$D$4:$D$25)/1000</f>
        <v>211.5265404279965</v>
      </c>
      <c r="U46" s="3">
        <v>38</v>
      </c>
      <c r="V46" s="2"/>
      <c r="W46" s="16">
        <f t="shared" si="41"/>
        <v>1084867.8898851138</v>
      </c>
      <c r="X46" s="29">
        <v>7</v>
      </c>
      <c r="Y46" s="17">
        <f t="shared" si="42"/>
        <v>24.285914464494567</v>
      </c>
      <c r="Z46" s="17">
        <f>Y46*POWER(1+LOOKUP(Y46,'Growth tables'!$B$4:$B$25,'Growth tables'!$C$4:$C$25),X46)</f>
        <v>29.264935163417498</v>
      </c>
      <c r="AA46" s="18">
        <f t="shared" si="21"/>
        <v>31748.58845836141</v>
      </c>
      <c r="AB46" s="19">
        <f>W46*(Z46-Y46)/1000*LOOKUP(Z46,'Growth tables'!$B$4:$B$25,'Growth tables'!$D$4:$D$25)</f>
        <v>4591.3427274345995</v>
      </c>
      <c r="AC46" s="30">
        <f>W46*Z46*LOOKUP(Z46,'Growth tables'!$B$4:$B$25,'Growth tables'!$C$4:$C$25)*LOOKUP(Z46,'Growth tables'!$B$4:$B$25,'Growth tables'!$D$4:$D$25)/1000</f>
        <v>701.643804929787</v>
      </c>
      <c r="AE46" s="3">
        <v>38</v>
      </c>
      <c r="AF46" s="2"/>
      <c r="AG46" s="16">
        <f t="shared" si="43"/>
        <v>1011167.7672188907</v>
      </c>
      <c r="AH46" s="29">
        <v>7</v>
      </c>
      <c r="AI46" s="17">
        <f t="shared" si="44"/>
        <v>63.39834618757556</v>
      </c>
      <c r="AJ46" s="17">
        <f>AI46*POWER(1+LOOKUP(AI46,'Growth tables'!$B$4:$B$25,'Growth tables'!$C$4:$C$25),AH46)</f>
        <v>74.84755627639335</v>
      </c>
      <c r="AK46" s="18">
        <f t="shared" si="22"/>
        <v>75683.43636179093</v>
      </c>
      <c r="AL46" s="19">
        <f>AG46*(AJ46-AI46)/1000*LOOKUP(AJ46,'Growth tables'!$B$4:$B$25,'Growth tables'!$D$4:$D$25)</f>
        <v>10419.364981736891</v>
      </c>
      <c r="AM46" s="30">
        <f>AG46*AJ46*LOOKUP(AJ46,'Growth tables'!$B$4:$B$25,'Growth tables'!$C$4:$C$25)*LOOKUP(AJ46,'Growth tables'!$B$4:$B$25,'Growth tables'!$D$4:$D$25)/1000</f>
        <v>1634.762225414684</v>
      </c>
    </row>
    <row r="47" spans="1:39" ht="15">
      <c r="A47" s="3">
        <v>39</v>
      </c>
      <c r="B47" s="2"/>
      <c r="C47" s="16">
        <f t="shared" si="23"/>
        <v>1248774.8129999998</v>
      </c>
      <c r="D47" s="29">
        <v>7</v>
      </c>
      <c r="E47" s="17">
        <f t="shared" si="38"/>
        <v>0.6315400957958298</v>
      </c>
      <c r="F47" s="17">
        <f>E47*POWER(1+LOOKUP(E47,'Growth tables'!$B$4:$B$25,'Growth tables'!$C$4:$C$25),D47)</f>
        <v>0.8768592893089187</v>
      </c>
      <c r="G47" s="18">
        <f t="shared" si="19"/>
        <v>1094.9997950340578</v>
      </c>
      <c r="H47" s="19">
        <f>C47*(F47-E47)/1000*LOOKUP(F47,'Growth tables'!$B$4:$B$25,'Growth tables'!$D$4:$D$25)</f>
        <v>229.76132250346373</v>
      </c>
      <c r="I47" s="30">
        <f>C47*F47*LOOKUP(F47,'Growth tables'!$B$4:$B$25,'Growth tables'!$C$4:$C$25)*LOOKUP(F47,'Growth tables'!$B$4:$B$25,'Growth tables'!$D$4:$D$25)/1000</f>
        <v>38.59874277495053</v>
      </c>
      <c r="J47" s="2"/>
      <c r="K47" s="3">
        <v>39</v>
      </c>
      <c r="L47" s="2"/>
      <c r="M47" s="16">
        <f t="shared" si="39"/>
        <v>1152300.3332309679</v>
      </c>
      <c r="N47" s="29">
        <v>7</v>
      </c>
      <c r="O47" s="17">
        <f t="shared" si="40"/>
        <v>6.139636545492226</v>
      </c>
      <c r="P47" s="17">
        <f>O47*POWER(1+LOOKUP(O47,'Growth tables'!$B$4:$B$25,'Growth tables'!$C$4:$C$25),N47)</f>
        <v>7.917607292058579</v>
      </c>
      <c r="Q47" s="18">
        <f t="shared" si="20"/>
        <v>9123.461521031042</v>
      </c>
      <c r="R47" s="19">
        <f>M47*(P47-O47)/1000*LOOKUP(P47,'Growth tables'!$B$4:$B$25,'Growth tables'!$D$4:$D$25)</f>
        <v>1639.0050269946578</v>
      </c>
      <c r="S47" s="30">
        <f>M47*P47*LOOKUP(P47,'Growth tables'!$B$4:$B$25,'Growth tables'!$C$4:$C$25)*LOOKUP(P47,'Growth tables'!$B$4:$B$25,'Growth tables'!$D$4:$D$25)/1000</f>
        <v>262.755691805694</v>
      </c>
      <c r="U47" s="3">
        <v>39</v>
      </c>
      <c r="V47" s="2"/>
      <c r="W47" s="16">
        <f t="shared" si="41"/>
        <v>1074019.2109862627</v>
      </c>
      <c r="X47" s="29">
        <v>7</v>
      </c>
      <c r="Y47" s="17">
        <f t="shared" si="42"/>
        <v>29.264935163417498</v>
      </c>
      <c r="Z47" s="17">
        <f>Y47*POWER(1+LOOKUP(Y47,'Growth tables'!$B$4:$B$25,'Growth tables'!$C$4:$C$25),X47)</f>
        <v>35.02507643368939</v>
      </c>
      <c r="AA47" s="18">
        <f t="shared" si="21"/>
        <v>37617.60495604462</v>
      </c>
      <c r="AB47" s="19">
        <f>W47*(Z47-Y47)/1000*LOOKUP(Z47,'Growth tables'!$B$4:$B$25,'Growth tables'!$D$4:$D$25)</f>
        <v>5258.527024926804</v>
      </c>
      <c r="AC47" s="30">
        <f>W47*Z47*LOOKUP(Z47,'Growth tables'!$B$4:$B$25,'Growth tables'!$C$4:$C$25)*LOOKUP(Z47,'Growth tables'!$B$4:$B$25,'Growth tables'!$D$4:$D$25)/1000</f>
        <v>831.349069528586</v>
      </c>
      <c r="AE47" s="3">
        <v>39</v>
      </c>
      <c r="AF47" s="2"/>
      <c r="AG47" s="16">
        <f t="shared" si="43"/>
        <v>1001056.0895467018</v>
      </c>
      <c r="AH47" s="29">
        <v>7</v>
      </c>
      <c r="AI47" s="17">
        <f t="shared" si="44"/>
        <v>74.84755627639335</v>
      </c>
      <c r="AJ47" s="17">
        <f>AI47*POWER(1+LOOKUP(AI47,'Growth tables'!$B$4:$B$25,'Growth tables'!$C$4:$C$25),AH47)</f>
        <v>88.36439777108488</v>
      </c>
      <c r="AK47" s="18">
        <f t="shared" si="22"/>
        <v>88457.71848787152</v>
      </c>
      <c r="AL47" s="19">
        <f>AG47*(AJ47-AI47)/1000*LOOKUP(AJ47,'Growth tables'!$B$4:$B$25,'Growth tables'!$D$4:$D$25)</f>
        <v>12178.00484072865</v>
      </c>
      <c r="AM47" s="30">
        <f>AG47*AJ47*LOOKUP(AJ47,'Growth tables'!$B$4:$B$25,'Growth tables'!$C$4:$C$25)*LOOKUP(AJ47,'Growth tables'!$B$4:$B$25,'Growth tables'!$D$4:$D$25)/1000</f>
        <v>1910.686719338025</v>
      </c>
    </row>
    <row r="48" spans="1:39" ht="15">
      <c r="A48" s="3">
        <v>40</v>
      </c>
      <c r="B48" s="2"/>
      <c r="C48" s="16">
        <f t="shared" si="23"/>
        <v>1236287.06487</v>
      </c>
      <c r="D48" s="29">
        <v>7</v>
      </c>
      <c r="E48" s="17">
        <f t="shared" si="38"/>
        <v>0.8768592893089187</v>
      </c>
      <c r="F48" s="17">
        <f>E48*POWER(1+LOOKUP(E48,'Growth tables'!$B$4:$B$25,'Growth tables'!$C$4:$C$25),D48)</f>
        <v>1.2093630042860903</v>
      </c>
      <c r="G48" s="18">
        <f t="shared" si="19"/>
        <v>1495.1198389312158</v>
      </c>
      <c r="H48" s="19">
        <f>C48*(F48-E48)/1000*LOOKUP(F48,'Growth tables'!$B$4:$B$25,'Growth tables'!$D$4:$D$25)</f>
        <v>308.302531385624</v>
      </c>
      <c r="I48" s="30">
        <f>C48*F48*LOOKUP(F48,'Growth tables'!$B$4:$B$25,'Growth tables'!$C$4:$C$25)*LOOKUP(F48,'Growth tables'!$B$4:$B$25,'Growth tables'!$D$4:$D$25)/1000</f>
        <v>51.58163444312694</v>
      </c>
      <c r="J48" s="2"/>
      <c r="K48" s="3">
        <v>40</v>
      </c>
      <c r="L48" s="2"/>
      <c r="M48" s="16">
        <f t="shared" si="39"/>
        <v>1140777.3298986582</v>
      </c>
      <c r="N48" s="29">
        <v>7</v>
      </c>
      <c r="O48" s="17">
        <f t="shared" si="40"/>
        <v>7.917607292058579</v>
      </c>
      <c r="P48" s="17">
        <f>O48*POWER(1+LOOKUP(O48,'Growth tables'!$B$4:$B$25,'Growth tables'!$C$4:$C$25),N48)</f>
        <v>10.141734689578747</v>
      </c>
      <c r="Q48" s="18">
        <f t="shared" si="20"/>
        <v>11569.461019718241</v>
      </c>
      <c r="R48" s="19">
        <f>M48*(P48-O48)/1000*LOOKUP(P48,'Growth tables'!$B$4:$B$25,'Growth tables'!$D$4:$D$25)</f>
        <v>2029.7872911180073</v>
      </c>
      <c r="S48" s="30">
        <f>M48*P48*LOOKUP(P48,'Growth tables'!$B$4:$B$25,'Growth tables'!$C$4:$C$25)*LOOKUP(P48,'Growth tables'!$B$4:$B$25,'Growth tables'!$D$4:$D$25)/1000</f>
        <v>296.178202104787</v>
      </c>
      <c r="U48" s="3">
        <v>40</v>
      </c>
      <c r="V48" s="2"/>
      <c r="W48" s="16">
        <f t="shared" si="41"/>
        <v>1063279.0188764</v>
      </c>
      <c r="X48" s="29">
        <v>3</v>
      </c>
      <c r="Y48" s="17">
        <f t="shared" si="42"/>
        <v>35.02507643368939</v>
      </c>
      <c r="Z48" s="17">
        <f>Y48*POWER(1+LOOKUP(Y48,'Growth tables'!$B$4:$B$25,'Growth tables'!$C$4:$C$25),X48)</f>
        <v>37.82867885126809</v>
      </c>
      <c r="AA48" s="18">
        <f t="shared" si="21"/>
        <v>40222.44053436675</v>
      </c>
      <c r="AB48" s="19">
        <f>W48*(Z48-Y48)/1000*LOOKUP(Z48,'Growth tables'!$B$4:$B$25,'Growth tables'!$D$4:$D$25)</f>
        <v>2533.8598837001914</v>
      </c>
      <c r="AC48" s="30">
        <f>W48*Z48*LOOKUP(Z48,'Growth tables'!$B$4:$B$25,'Growth tables'!$C$4:$C$25)*LOOKUP(Z48,'Growth tables'!$B$4:$B$25,'Growth tables'!$D$4:$D$25)/1000</f>
        <v>854.7268613552936</v>
      </c>
      <c r="AE48" s="3">
        <v>40</v>
      </c>
      <c r="AF48" s="2"/>
      <c r="AG48" s="16">
        <f t="shared" si="43"/>
        <v>991045.5286512347</v>
      </c>
      <c r="AH48" s="29">
        <v>5</v>
      </c>
      <c r="AI48" s="17">
        <f t="shared" si="44"/>
        <v>88.36439777108488</v>
      </c>
      <c r="AJ48" s="17">
        <f>AI48*POWER(1+LOOKUP(AI48,'Growth tables'!$B$4:$B$25,'Growth tables'!$C$4:$C$25),AH48)</f>
        <v>99.48946721866905</v>
      </c>
      <c r="AK48" s="18">
        <f t="shared" si="22"/>
        <v>98598.59163495555</v>
      </c>
      <c r="AL48" s="19">
        <f>AG48*(AJ48-AI48)/1000*LOOKUP(AJ48,'Growth tables'!$B$4:$B$25,'Growth tables'!$D$4:$D$25)</f>
        <v>9922.905298766475</v>
      </c>
      <c r="AM48" s="30">
        <f>AG48*AJ48*LOOKUP(AJ48,'Growth tables'!$B$4:$B$25,'Growth tables'!$C$4:$C$25)*LOOKUP(AJ48,'Growth tables'!$B$4:$B$25,'Growth tables'!$D$4:$D$25)/1000</f>
        <v>2129.7295793150397</v>
      </c>
    </row>
    <row r="49" spans="1:39" ht="15">
      <c r="A49" s="3">
        <v>41</v>
      </c>
      <c r="B49" s="2"/>
      <c r="C49" s="16">
        <f t="shared" si="23"/>
        <v>1223924.1942212998</v>
      </c>
      <c r="D49" s="29">
        <v>7</v>
      </c>
      <c r="E49" s="17">
        <f t="shared" si="38"/>
        <v>1.2093630042860903</v>
      </c>
      <c r="F49" s="17">
        <f>E49*POWER(1+LOOKUP(E49,'Growth tables'!$B$4:$B$25,'Growth tables'!$C$4:$C$25),D49)</f>
        <v>1.6568319875667235</v>
      </c>
      <c r="G49" s="18">
        <f t="shared" si="19"/>
        <v>2027.8367553426767</v>
      </c>
      <c r="H49" s="19">
        <f>C49*(F49-E49)/1000*LOOKUP(F49,'Growth tables'!$B$4:$B$25,'Growth tables'!$D$4:$D$25)</f>
        <v>410.75108610057987</v>
      </c>
      <c r="I49" s="30">
        <f>C49*F49*LOOKUP(F49,'Growth tables'!$B$4:$B$25,'Growth tables'!$C$4:$C$25)*LOOKUP(F49,'Growth tables'!$B$4:$B$25,'Growth tables'!$D$4:$D$25)/1000</f>
        <v>69.96036805932235</v>
      </c>
      <c r="J49" s="2"/>
      <c r="K49" s="3">
        <v>41</v>
      </c>
      <c r="L49" s="2"/>
      <c r="M49" s="16">
        <f t="shared" si="39"/>
        <v>1129369.5565996717</v>
      </c>
      <c r="N49" s="29">
        <v>7</v>
      </c>
      <c r="O49" s="17">
        <f t="shared" si="40"/>
        <v>10.141734689578747</v>
      </c>
      <c r="P49" s="17">
        <f>O49*POWER(1+LOOKUP(O49,'Growth tables'!$B$4:$B$25,'Growth tables'!$C$4:$C$25),N49)</f>
        <v>12.643581901654441</v>
      </c>
      <c r="Q49" s="18">
        <f t="shared" si="20"/>
        <v>14279.27648610311</v>
      </c>
      <c r="R49" s="19">
        <f>M49*(P49-O49)/1000*LOOKUP(P49,'Growth tables'!$B$4:$B$25,'Growth tables'!$D$4:$D$25)</f>
        <v>2260.4080612656408</v>
      </c>
      <c r="S49" s="30">
        <f>M49*P49*LOOKUP(P49,'Growth tables'!$B$4:$B$25,'Growth tables'!$C$4:$C$25)*LOOKUP(P49,'Growth tables'!$B$4:$B$25,'Growth tables'!$D$4:$D$25)/1000</f>
        <v>342.70263566647463</v>
      </c>
      <c r="U49" s="3">
        <v>41</v>
      </c>
      <c r="V49" s="2"/>
      <c r="W49" s="16">
        <f t="shared" si="41"/>
        <v>1052646.228687636</v>
      </c>
      <c r="X49" s="29">
        <v>1</v>
      </c>
      <c r="Y49" s="17">
        <f t="shared" si="42"/>
        <v>37.82867885126809</v>
      </c>
      <c r="Z49" s="17">
        <f>Y49*POWER(1+LOOKUP(Y49,'Growth tables'!$B$4:$B$25,'Growth tables'!$C$4:$C$25),X49)</f>
        <v>38.774395822549785</v>
      </c>
      <c r="AA49" s="18">
        <f t="shared" si="21"/>
        <v>40815.72153224866</v>
      </c>
      <c r="AB49" s="19">
        <f>W49*(Z49-Y49)/1000*LOOKUP(Z49,'Growth tables'!$B$4:$B$25,'Growth tables'!$D$4:$D$25)</f>
        <v>846.1795927417367</v>
      </c>
      <c r="AC49" s="30">
        <f>W49*Z49*LOOKUP(Z49,'Growth tables'!$B$4:$B$25,'Growth tables'!$C$4:$C$25)*LOOKUP(Z49,'Growth tables'!$B$4:$B$25,'Growth tables'!$D$4:$D$25)/1000</f>
        <v>867.3340825602841</v>
      </c>
      <c r="AE49" s="3">
        <v>41</v>
      </c>
      <c r="AF49" s="2"/>
      <c r="AG49" s="16">
        <f t="shared" si="43"/>
        <v>981135.0733647223</v>
      </c>
      <c r="AH49" s="29">
        <v>0</v>
      </c>
      <c r="AI49" s="17">
        <f t="shared" si="44"/>
        <v>99.48946721866905</v>
      </c>
      <c r="AJ49" s="17">
        <f>AI49*POWER(1+LOOKUP(AI49,'Growth tables'!$B$4:$B$25,'Growth tables'!$C$4:$C$25),AH49)</f>
        <v>99.48946721866905</v>
      </c>
      <c r="AK49" s="18">
        <f t="shared" si="22"/>
        <v>97612.60571860599</v>
      </c>
      <c r="AL49" s="19">
        <f>AG49*(AJ49-AI49)/1000*LOOKUP(AJ49,'Growth tables'!$B$4:$B$25,'Growth tables'!$D$4:$D$25)</f>
        <v>0</v>
      </c>
      <c r="AM49" s="30">
        <f>AG49*AJ49*LOOKUP(AJ49,'Growth tables'!$B$4:$B$25,'Growth tables'!$C$4:$C$25)*LOOKUP(AJ49,'Growth tables'!$B$4:$B$25,'Growth tables'!$D$4:$D$25)/1000</f>
        <v>2108.4322835218895</v>
      </c>
    </row>
    <row r="50" spans="1:39" ht="15">
      <c r="A50" s="5">
        <v>42</v>
      </c>
      <c r="B50" s="1"/>
      <c r="C50" s="8">
        <f t="shared" si="23"/>
        <v>1211684.952279087</v>
      </c>
      <c r="D50" s="29">
        <v>5</v>
      </c>
      <c r="E50" s="17">
        <f t="shared" si="38"/>
        <v>1.6568319875667235</v>
      </c>
      <c r="F50" s="17">
        <f>E50*POWER(1+LOOKUP(E50,'Growth tables'!$B$4:$B$25,'Growth tables'!$C$4:$C$25),D50)</f>
        <v>2.074612036755066</v>
      </c>
      <c r="G50" s="18">
        <f t="shared" si="19"/>
        <v>2513.7761867531813</v>
      </c>
      <c r="H50" s="19">
        <f>C50*(F50-E50)/1000*LOOKUP(F50,'Growth tables'!$B$4:$B$25,'Growth tables'!$D$4:$D$25)</f>
        <v>379.66334922294834</v>
      </c>
      <c r="I50" s="30">
        <f>C50*F50*LOOKUP(F50,'Growth tables'!$B$4:$B$25,'Growth tables'!$C$4:$C$25)*LOOKUP(F50,'Growth tables'!$B$4:$B$25,'Growth tables'!$D$4:$D$25)/1000</f>
        <v>84.83994630291987</v>
      </c>
      <c r="J50" s="2"/>
      <c r="K50" s="5">
        <v>42</v>
      </c>
      <c r="L50" s="1"/>
      <c r="M50" s="16">
        <f t="shared" si="39"/>
        <v>1118075.861033675</v>
      </c>
      <c r="N50" s="29">
        <v>5</v>
      </c>
      <c r="O50" s="17">
        <f t="shared" si="40"/>
        <v>12.643581901654441</v>
      </c>
      <c r="P50" s="17">
        <f>O50*POWER(1+LOOKUP(O50,'Growth tables'!$B$4:$B$25,'Growth tables'!$C$4:$C$25),N50)</f>
        <v>14.657376704876684</v>
      </c>
      <c r="Q50" s="18">
        <f t="shared" si="20"/>
        <v>16388.05907979993</v>
      </c>
      <c r="R50" s="19">
        <f>M50*(P50-O50)/1000*LOOKUP(P50,'Growth tables'!$B$4:$B$25,'Growth tables'!$D$4:$D$25)</f>
        <v>1801.2602868462798</v>
      </c>
      <c r="S50" s="30">
        <f>M50*P50*LOOKUP(P50,'Growth tables'!$B$4:$B$25,'Growth tables'!$C$4:$C$25)*LOOKUP(P50,'Growth tables'!$B$4:$B$25,'Growth tables'!$D$4:$D$25)/1000</f>
        <v>380.2029706513584</v>
      </c>
      <c r="U50" s="5">
        <v>42</v>
      </c>
      <c r="V50" s="1"/>
      <c r="W50" s="16">
        <f t="shared" si="41"/>
        <v>1042119.7664007597</v>
      </c>
      <c r="X50" s="29">
        <v>1</v>
      </c>
      <c r="Y50" s="17">
        <f t="shared" si="42"/>
        <v>38.774395822549785</v>
      </c>
      <c r="Z50" s="17">
        <f>Y50*POWER(1+LOOKUP(Y50,'Growth tables'!$B$4:$B$25,'Growth tables'!$C$4:$C$25),X50)</f>
        <v>39.743755718113526</v>
      </c>
      <c r="AA50" s="18">
        <f t="shared" si="21"/>
        <v>41417.753424849325</v>
      </c>
      <c r="AB50" s="19">
        <f>W50*(Z50-Y50)/1000*LOOKUP(Z50,'Growth tables'!$B$4:$B$25,'Growth tables'!$D$4:$D$25)</f>
        <v>858.6607417346783</v>
      </c>
      <c r="AC50" s="30">
        <f>W50*Z50*LOOKUP(Z50,'Growth tables'!$B$4:$B$25,'Growth tables'!$C$4:$C$25)*LOOKUP(Z50,'Growth tables'!$B$4:$B$25,'Growth tables'!$D$4:$D$25)/1000</f>
        <v>880.1272602780481</v>
      </c>
      <c r="AE50" s="5">
        <v>42</v>
      </c>
      <c r="AF50" s="1"/>
      <c r="AG50" s="16">
        <f>AG49*0.993</f>
        <v>974267.1278511692</v>
      </c>
      <c r="AH50" s="29">
        <v>0</v>
      </c>
      <c r="AI50" s="17">
        <f t="shared" si="44"/>
        <v>99.48946721866905</v>
      </c>
      <c r="AJ50" s="17">
        <f>AI50*POWER(1+LOOKUP(AI50,'Growth tables'!$B$4:$B$25,'Growth tables'!$C$4:$C$25),AH50)</f>
        <v>99.48946721866905</v>
      </c>
      <c r="AK50" s="18">
        <f t="shared" si="22"/>
        <v>96929.31747857576</v>
      </c>
      <c r="AL50" s="19">
        <f>AG50*(AJ50-AI50)/1000*LOOKUP(AJ50,'Growth tables'!$B$4:$B$25,'Growth tables'!$D$4:$D$25)</f>
        <v>0</v>
      </c>
      <c r="AM50" s="30">
        <f>AG50*AJ50*LOOKUP(AJ50,'Growth tables'!$B$4:$B$25,'Growth tables'!$C$4:$C$25)*LOOKUP(AJ50,'Growth tables'!$B$4:$B$25,'Growth tables'!$D$4:$D$25)/1000</f>
        <v>2093.673257537236</v>
      </c>
    </row>
    <row r="51" spans="1:39" ht="15">
      <c r="A51" s="3">
        <v>43</v>
      </c>
      <c r="B51" s="2">
        <v>2</v>
      </c>
      <c r="C51" s="16">
        <f>$D$3</f>
        <v>1300000</v>
      </c>
      <c r="D51" s="21">
        <v>1</v>
      </c>
      <c r="E51" s="13">
        <v>0.18</v>
      </c>
      <c r="F51" s="13">
        <f>E51*POWER(1+LOOKUP(E51,'Growth tables'!$B$4:$B$25,'Growth tables'!$C$4:$C$25),D51)</f>
        <v>0.189</v>
      </c>
      <c r="G51" s="14">
        <f t="shared" si="19"/>
        <v>245.7</v>
      </c>
      <c r="H51" s="15">
        <f>C51*(F51-E51)/1000*LOOKUP(F51,'Growth tables'!$B$4:$B$25,'Growth tables'!$D$4:$D$25)</f>
        <v>8.190000000000008</v>
      </c>
      <c r="I51" s="31">
        <f>C51*F51*LOOKUP(F51,'Growth tables'!$B$4:$B$25,'Growth tables'!$C$4:$C$25)*LOOKUP(F51,'Growth tables'!$B$4:$B$25,'Growth tables'!$D$4:$D$25)/1000</f>
        <v>8.5995</v>
      </c>
      <c r="J51" s="2"/>
      <c r="K51" s="3">
        <v>43</v>
      </c>
      <c r="L51" s="2">
        <v>1</v>
      </c>
      <c r="M51" s="12">
        <f>C50</f>
        <v>1211684.952279087</v>
      </c>
      <c r="N51" s="21">
        <v>1</v>
      </c>
      <c r="O51" s="13">
        <f>F50</f>
        <v>2.074612036755066</v>
      </c>
      <c r="P51" s="13">
        <f>O51*POWER(1+LOOKUP(O51,'Growth tables'!$B$4:$B$25,'Growth tables'!$C$4:$C$25),N51)</f>
        <v>2.1679695784090436</v>
      </c>
      <c r="Q51" s="14">
        <f t="shared" si="20"/>
        <v>2626.8961151570743</v>
      </c>
      <c r="R51" s="15">
        <f>M51*(P51-O51)/1000*LOOKUP(P51,'Growth tables'!$B$4:$B$25,'Growth tables'!$D$4:$D$25)</f>
        <v>84.83994630291971</v>
      </c>
      <c r="S51" s="31">
        <f>M51*P51*LOOKUP(P51,'Growth tables'!$B$4:$B$25,'Growth tables'!$C$4:$C$25)*LOOKUP(P51,'Growth tables'!$B$4:$B$25,'Growth tables'!$D$4:$D$25)/1000</f>
        <v>88.65774388655126</v>
      </c>
      <c r="U51" s="3">
        <v>43</v>
      </c>
      <c r="V51" s="2">
        <v>6</v>
      </c>
      <c r="W51" s="12">
        <f>M50</f>
        <v>1118075.861033675</v>
      </c>
      <c r="X51" s="21">
        <v>1</v>
      </c>
      <c r="Y51" s="13">
        <f>P50</f>
        <v>14.657376704876684</v>
      </c>
      <c r="Z51" s="13">
        <f>Y51*POWER(1+LOOKUP(Y51,'Growth tables'!$B$4:$B$25,'Growth tables'!$C$4:$C$25),X51)</f>
        <v>15.082440629318107</v>
      </c>
      <c r="AA51" s="14">
        <f t="shared" si="21"/>
        <v>16863.312793114124</v>
      </c>
      <c r="AB51" s="15">
        <f>W51*(Z51-Y51)/1000*LOOKUP(Z51,'Growth tables'!$B$4:$B$25,'Growth tables'!$D$4:$D$25)</f>
        <v>380.20297065135736</v>
      </c>
      <c r="AC51" s="31">
        <f>W51*Z51*LOOKUP(Z51,'Growth tables'!$B$4:$B$25,'Growth tables'!$C$4:$C$25)*LOOKUP(Z51,'Growth tables'!$B$4:$B$25,'Growth tables'!$D$4:$D$25)/1000</f>
        <v>391.22885680024774</v>
      </c>
      <c r="AE51" s="3">
        <v>43</v>
      </c>
      <c r="AF51" s="2">
        <v>5</v>
      </c>
      <c r="AG51" s="12">
        <f>W50</f>
        <v>1042119.7664007597</v>
      </c>
      <c r="AH51" s="21">
        <v>1</v>
      </c>
      <c r="AI51" s="13">
        <f>Z50</f>
        <v>39.743755718113526</v>
      </c>
      <c r="AJ51" s="13">
        <f>AI51*POWER(1+LOOKUP(AI51,'Growth tables'!$B$4:$B$25,'Growth tables'!$C$4:$C$25),AH51)</f>
        <v>40.737349611066364</v>
      </c>
      <c r="AK51" s="14">
        <f t="shared" si="22"/>
        <v>42453.19726047055</v>
      </c>
      <c r="AL51" s="15">
        <f>AG51*(AJ51-AI51)/1000*LOOKUP(AJ51,'Growth tables'!$B$4:$B$25,'Growth tables'!$D$4:$D$25)</f>
        <v>880.1272602780475</v>
      </c>
      <c r="AM51" s="31">
        <f>AG51*AJ51*LOOKUP(AJ51,'Growth tables'!$B$4:$B$25,'Growth tables'!$C$4:$C$25)*LOOKUP(AJ51,'Growth tables'!$B$4:$B$25,'Growth tables'!$D$4:$D$25)/1000</f>
        <v>902.1304417849993</v>
      </c>
    </row>
    <row r="52" spans="1:39" ht="15">
      <c r="A52" s="3">
        <v>44</v>
      </c>
      <c r="B52" s="2"/>
      <c r="C52" s="16">
        <f t="shared" si="23"/>
        <v>1287000</v>
      </c>
      <c r="D52" s="29">
        <v>7</v>
      </c>
      <c r="E52" s="17">
        <f aca="true" t="shared" si="45" ref="E52:E59">F51</f>
        <v>0.189</v>
      </c>
      <c r="F52" s="17">
        <f>E52*POWER(1+LOOKUP(E52,'Growth tables'!$B$4:$B$25,'Growth tables'!$C$4:$C$25),D52)</f>
        <v>0.2659419798820313</v>
      </c>
      <c r="G52" s="18">
        <f t="shared" si="19"/>
        <v>342.26732810817424</v>
      </c>
      <c r="H52" s="19">
        <f>C52*(F52-E52)/1000*LOOKUP(F52,'Growth tables'!$B$4:$B$25,'Growth tables'!$D$4:$D$25)</f>
        <v>69.31702967572197</v>
      </c>
      <c r="I52" s="30">
        <f>C52*F52*LOOKUP(F52,'Growth tables'!$B$4:$B$25,'Growth tables'!$C$4:$C$25)*LOOKUP(F52,'Growth tables'!$B$4:$B$25,'Growth tables'!$D$4:$D$25)/1000</f>
        <v>11.979356483786098</v>
      </c>
      <c r="J52" s="2"/>
      <c r="K52" s="3">
        <v>44</v>
      </c>
      <c r="L52" s="2"/>
      <c r="M52" s="16">
        <f aca="true" t="shared" si="46" ref="M52:M59">M51*(1-$D$5)</f>
        <v>1199568.102756296</v>
      </c>
      <c r="N52" s="29">
        <v>7</v>
      </c>
      <c r="O52" s="17">
        <f aca="true" t="shared" si="47" ref="O52:O59">P51</f>
        <v>2.1679695784090436</v>
      </c>
      <c r="P52" s="17">
        <f>O52*POWER(1+LOOKUP(O52,'Growth tables'!$B$4:$B$25,'Growth tables'!$C$4:$C$25),N52)</f>
        <v>2.950307048867581</v>
      </c>
      <c r="Q52" s="18">
        <f t="shared" si="20"/>
        <v>3539.094229158611</v>
      </c>
      <c r="R52" s="19">
        <f>M52*(P52-O52)/1000*LOOKUP(P52,'Growth tables'!$B$4:$B$25,'Growth tables'!$D$4:$D$25)</f>
        <v>750.7736601224861</v>
      </c>
      <c r="S52" s="30">
        <f>M52*P52*LOOKUP(P52,'Growth tables'!$B$4:$B$25,'Growth tables'!$C$4:$C$25)*LOOKUP(P52,'Growth tables'!$B$4:$B$25,'Growth tables'!$D$4:$D$25)/1000</f>
        <v>121.74484148305622</v>
      </c>
      <c r="U52" s="3">
        <v>44</v>
      </c>
      <c r="V52" s="2"/>
      <c r="W52" s="16">
        <f aca="true" t="shared" si="48" ref="W52:W59">W51*(1-$D$5)</f>
        <v>1106895.1024233382</v>
      </c>
      <c r="X52" s="29">
        <v>7</v>
      </c>
      <c r="Y52" s="17">
        <f aca="true" t="shared" si="49" ref="Y52:Y59">Z51</f>
        <v>15.082440629318107</v>
      </c>
      <c r="Z52" s="17">
        <f>Y52*POWER(1+LOOKUP(Y52,'Growth tables'!$B$4:$B$25,'Growth tables'!$C$4:$C$25),X52)</f>
        <v>18.423801581492846</v>
      </c>
      <c r="AA52" s="18">
        <f t="shared" si="21"/>
        <v>20393.215738573785</v>
      </c>
      <c r="AB52" s="19">
        <f>W52*(Z52-Y52)/1000*LOOKUP(Z52,'Growth tables'!$B$4:$B$25,'Growth tables'!$D$4:$D$25)</f>
        <v>2958.828858712641</v>
      </c>
      <c r="AC52" s="30">
        <f>W52*Z52*LOOKUP(Z52,'Growth tables'!$B$4:$B$25,'Growth tables'!$C$4:$C$25)*LOOKUP(Z52,'Growth tables'!$B$4:$B$25,'Growth tables'!$D$4:$D$25)/1000</f>
        <v>456.8080325440528</v>
      </c>
      <c r="AE52" s="3">
        <v>44</v>
      </c>
      <c r="AF52" s="2"/>
      <c r="AG52" s="16">
        <f aca="true" t="shared" si="50" ref="AG52:AG59">IF(AJ51&gt;=100,0,AG51*(1-$D$5))</f>
        <v>1031698.568736752</v>
      </c>
      <c r="AH52" s="29">
        <v>7</v>
      </c>
      <c r="AI52" s="17">
        <f aca="true" t="shared" si="51" ref="AI52:AI59">AJ51</f>
        <v>40.737349611066364</v>
      </c>
      <c r="AJ52" s="17">
        <f>AI52*POWER(1+LOOKUP(AI52,'Growth tables'!$B$4:$B$25,'Growth tables'!$C$4:$C$25),AH52)</f>
        <v>48.42390712487588</v>
      </c>
      <c r="AK52" s="18">
        <f t="shared" si="22"/>
        <v>49958.87567337586</v>
      </c>
      <c r="AL52" s="19">
        <f>AG52*(AJ52-AI52)/1000*LOOKUP(AJ52,'Growth tables'!$B$4:$B$25,'Growth tables'!$D$4:$D$25)</f>
        <v>7137.189346959006</v>
      </c>
      <c r="AM52" s="30">
        <f>AG52*AJ52*LOOKUP(AJ52,'Growth tables'!$B$4:$B$25,'Growth tables'!$C$4:$C$25)*LOOKUP(AJ52,'Growth tables'!$B$4:$B$25,'Growth tables'!$D$4:$D$25)/1000</f>
        <v>1079.1117145449186</v>
      </c>
    </row>
    <row r="53" spans="1:39" ht="15">
      <c r="A53" s="3">
        <v>45</v>
      </c>
      <c r="B53" s="2"/>
      <c r="C53" s="16">
        <f t="shared" si="23"/>
        <v>1274130</v>
      </c>
      <c r="D53" s="29">
        <v>7</v>
      </c>
      <c r="E53" s="17">
        <f t="shared" si="45"/>
        <v>0.2659419798820313</v>
      </c>
      <c r="F53" s="17">
        <f>E53*POWER(1+LOOKUP(E53,'Growth tables'!$B$4:$B$25,'Growth tables'!$C$4:$C$25),D53)</f>
        <v>0.3742070722940462</v>
      </c>
      <c r="G53" s="18">
        <f t="shared" si="19"/>
        <v>476.78845702201306</v>
      </c>
      <c r="H53" s="19">
        <f>C53*(F53-E53)/1000*LOOKUP(F53,'Growth tables'!$B$4:$B$25,'Growth tables'!$D$4:$D$25)</f>
        <v>96.5606615364444</v>
      </c>
      <c r="I53" s="30">
        <f>C53*F53*LOOKUP(F53,'Growth tables'!$B$4:$B$25,'Growth tables'!$C$4:$C$25)*LOOKUP(F53,'Growth tables'!$B$4:$B$25,'Growth tables'!$D$4:$D$25)/1000</f>
        <v>16.35384407585505</v>
      </c>
      <c r="J53" s="2"/>
      <c r="K53" s="3">
        <v>45</v>
      </c>
      <c r="L53" s="2"/>
      <c r="M53" s="16">
        <f t="shared" si="46"/>
        <v>1187572.421728733</v>
      </c>
      <c r="N53" s="29">
        <v>7</v>
      </c>
      <c r="O53" s="17">
        <f t="shared" si="47"/>
        <v>2.950307048867581</v>
      </c>
      <c r="P53" s="17">
        <f>O53*POWER(1+LOOKUP(O53,'Growth tables'!$B$4:$B$25,'Growth tables'!$C$4:$C$25),N53)</f>
        <v>3.961479162582655</v>
      </c>
      <c r="Q53" s="18">
        <f t="shared" si="20"/>
        <v>4704.543402736197</v>
      </c>
      <c r="R53" s="19">
        <f>M53*(P53-O53)/1000*LOOKUP(P53,'Growth tables'!$B$4:$B$25,'Growth tables'!$D$4:$D$25)</f>
        <v>960.6720926953378</v>
      </c>
      <c r="S53" s="30">
        <f>M53*P53*LOOKUP(P53,'Growth tables'!$B$4:$B$25,'Growth tables'!$C$4:$C$25)*LOOKUP(P53,'Growth tables'!$B$4:$B$25,'Growth tables'!$D$4:$D$25)/1000</f>
        <v>158.07265833193622</v>
      </c>
      <c r="U53" s="3">
        <v>45</v>
      </c>
      <c r="V53" s="2"/>
      <c r="W53" s="16">
        <f t="shared" si="48"/>
        <v>1095826.1513991049</v>
      </c>
      <c r="X53" s="29">
        <v>7</v>
      </c>
      <c r="Y53" s="17">
        <f t="shared" si="49"/>
        <v>18.423801581492846</v>
      </c>
      <c r="Z53" s="17">
        <f>Y53*POWER(1+LOOKUP(Y53,'Growth tables'!$B$4:$B$25,'Growth tables'!$C$4:$C$25),X53)</f>
        <v>22.352754607525565</v>
      </c>
      <c r="AA53" s="18">
        <f t="shared" si="21"/>
        <v>24494.733054733348</v>
      </c>
      <c r="AB53" s="19">
        <f>W53*(Z53-Y53)/1000*LOOKUP(Z53,'Growth tables'!$B$4:$B$25,'Growth tables'!$D$4:$D$25)</f>
        <v>3659.6320525135066</v>
      </c>
      <c r="AC53" s="30">
        <f>W53*Z53*LOOKUP(Z53,'Growth tables'!$B$4:$B$25,'Growth tables'!$C$4:$C$25)*LOOKUP(Z53,'Growth tables'!$B$4:$B$25,'Growth tables'!$D$4:$D$25)/1000</f>
        <v>562.1541236061304</v>
      </c>
      <c r="AE53" s="3">
        <v>45</v>
      </c>
      <c r="AF53" s="2"/>
      <c r="AG53" s="16">
        <f t="shared" si="50"/>
        <v>1021381.5830493845</v>
      </c>
      <c r="AH53" s="29">
        <v>7</v>
      </c>
      <c r="AI53" s="17">
        <f t="shared" si="51"/>
        <v>48.42390712487588</v>
      </c>
      <c r="AJ53" s="17">
        <f>AI53*POWER(1+LOOKUP(AI53,'Growth tables'!$B$4:$B$25,'Growth tables'!$C$4:$C$25),AH53)</f>
        <v>57.16885899402662</v>
      </c>
      <c r="AK53" s="18">
        <f t="shared" si="22"/>
        <v>58391.21970044596</v>
      </c>
      <c r="AL53" s="19">
        <f>AG53*(AJ53-AI53)/1000*LOOKUP(AJ53,'Growth tables'!$B$4:$B$25,'Growth tables'!$D$4:$D$25)</f>
        <v>8038.73950542347</v>
      </c>
      <c r="AM53" s="30">
        <f>AG53*AJ53*LOOKUP(AJ53,'Growth tables'!$B$4:$B$25,'Growth tables'!$C$4:$C$25)*LOOKUP(AJ53,'Growth tables'!$B$4:$B$25,'Growth tables'!$D$4:$D$25)/1000</f>
        <v>1261.2503455296326</v>
      </c>
    </row>
    <row r="54" spans="1:39" ht="15">
      <c r="A54" s="3">
        <v>46</v>
      </c>
      <c r="B54" s="2"/>
      <c r="C54" s="16">
        <f t="shared" si="23"/>
        <v>1261388.7</v>
      </c>
      <c r="D54" s="29">
        <v>7</v>
      </c>
      <c r="E54" s="17">
        <f t="shared" si="45"/>
        <v>0.3742070722940462</v>
      </c>
      <c r="F54" s="17">
        <f>E54*POWER(1+LOOKUP(E54,'Growth tables'!$B$4:$B$25,'Growth tables'!$C$4:$C$25),D54)</f>
        <v>0.5230466302826965</v>
      </c>
      <c r="G54" s="18">
        <f t="shared" si="19"/>
        <v>659.7651090116711</v>
      </c>
      <c r="H54" s="19">
        <f>C54*(F54-E54)/1000*LOOKUP(F54,'Growth tables'!$B$4:$B$25,'Growth tables'!$D$4:$D$25)</f>
        <v>140.80840241990865</v>
      </c>
      <c r="I54" s="30">
        <f>C54*F54*LOOKUP(F54,'Growth tables'!$B$4:$B$25,'Growth tables'!$C$4:$C$25)*LOOKUP(F54,'Growth tables'!$B$4:$B$25,'Growth tables'!$D$4:$D$25)/1000</f>
        <v>23.75154392442016</v>
      </c>
      <c r="J54" s="2"/>
      <c r="K54" s="3">
        <v>46</v>
      </c>
      <c r="L54" s="2"/>
      <c r="M54" s="16">
        <f t="shared" si="46"/>
        <v>1175696.6975114457</v>
      </c>
      <c r="N54" s="29">
        <v>7</v>
      </c>
      <c r="O54" s="17">
        <f t="shared" si="47"/>
        <v>3.961479162582655</v>
      </c>
      <c r="P54" s="17">
        <f>O54*POWER(1+LOOKUP(O54,'Growth tables'!$B$4:$B$25,'Growth tables'!$C$4:$C$25),N54)</f>
        <v>5.28361797049634</v>
      </c>
      <c r="Q54" s="18">
        <f t="shared" si="20"/>
        <v>6211.932198824674</v>
      </c>
      <c r="R54" s="19">
        <f>M54*(P54-O54)/1000*LOOKUP(P54,'Growth tables'!$B$4:$B$25,'Growth tables'!$D$4:$D$25)</f>
        <v>1243.547384092671</v>
      </c>
      <c r="S54" s="30">
        <f>M54*P54*LOOKUP(P54,'Growth tables'!$B$4:$B$25,'Growth tables'!$C$4:$C$25)*LOOKUP(P54,'Growth tables'!$B$4:$B$25,'Growth tables'!$D$4:$D$25)/1000</f>
        <v>193.81228460332983</v>
      </c>
      <c r="U54" s="3">
        <v>46</v>
      </c>
      <c r="V54" s="2"/>
      <c r="W54" s="16">
        <f t="shared" si="48"/>
        <v>1084867.8898851138</v>
      </c>
      <c r="X54" s="29">
        <v>7</v>
      </c>
      <c r="Y54" s="17">
        <f t="shared" si="49"/>
        <v>22.352754607525565</v>
      </c>
      <c r="Z54" s="17">
        <f>Y54*POWER(1+LOOKUP(Y54,'Growth tables'!$B$4:$B$25,'Growth tables'!$C$4:$C$25),X54)</f>
        <v>26.935445040349297</v>
      </c>
      <c r="AA54" s="18">
        <f t="shared" si="21"/>
        <v>29221.399424040195</v>
      </c>
      <c r="AB54" s="19">
        <f>W54*(Z54-Y54)/1000*LOOKUP(Z54,'Growth tables'!$B$4:$B$25,'Growth tables'!$D$4:$D$25)</f>
        <v>4225.871644876054</v>
      </c>
      <c r="AC54" s="30">
        <f>W54*Z54*LOOKUP(Z54,'Growth tables'!$B$4:$B$25,'Growth tables'!$C$4:$C$25)*LOOKUP(Z54,'Growth tables'!$B$4:$B$25,'Growth tables'!$D$4:$D$25)/1000</f>
        <v>670.6311167817224</v>
      </c>
      <c r="AE54" s="3">
        <v>46</v>
      </c>
      <c r="AF54" s="2"/>
      <c r="AG54" s="16">
        <f t="shared" si="50"/>
        <v>1011167.7672188907</v>
      </c>
      <c r="AH54" s="29">
        <v>7</v>
      </c>
      <c r="AI54" s="17">
        <f t="shared" si="51"/>
        <v>57.16885899402662</v>
      </c>
      <c r="AJ54" s="17">
        <f>AI54*POWER(1+LOOKUP(AI54,'Growth tables'!$B$4:$B$25,'Growth tables'!$C$4:$C$25),AH54)</f>
        <v>67.49307589432306</v>
      </c>
      <c r="AK54" s="18">
        <f t="shared" si="22"/>
        <v>68246.82285479778</v>
      </c>
      <c r="AL54" s="19">
        <f>AG54*(AJ54-AI54)/1000*LOOKUP(AJ54,'Growth tables'!$B$4:$B$25,'Growth tables'!$D$4:$D$25)</f>
        <v>9395.563816220656</v>
      </c>
      <c r="AM54" s="30">
        <f>AG54*AJ54*LOOKUP(AJ54,'Growth tables'!$B$4:$B$25,'Growth tables'!$C$4:$C$25)*LOOKUP(AJ54,'Growth tables'!$B$4:$B$25,'Growth tables'!$D$4:$D$25)/1000</f>
        <v>1474.1313736636323</v>
      </c>
    </row>
    <row r="55" spans="1:39" ht="15">
      <c r="A55" s="3">
        <v>47</v>
      </c>
      <c r="B55" s="2"/>
      <c r="C55" s="16">
        <f t="shared" si="23"/>
        <v>1248774.8129999998</v>
      </c>
      <c r="D55" s="29">
        <v>7</v>
      </c>
      <c r="E55" s="17">
        <f t="shared" si="45"/>
        <v>0.5230466302826965</v>
      </c>
      <c r="F55" s="17">
        <f>E55*POWER(1+LOOKUP(E55,'Growth tables'!$B$4:$B$25,'Growth tables'!$C$4:$C$25),D55)</f>
        <v>0.7262219763373233</v>
      </c>
      <c r="G55" s="18">
        <f t="shared" si="19"/>
        <v>906.8877126971312</v>
      </c>
      <c r="H55" s="19">
        <f>C55*(F55-E55)/1000*LOOKUP(F55,'Growth tables'!$B$4:$B$25,'Growth tables'!$D$4:$D$25)</f>
        <v>190.29019108168265</v>
      </c>
      <c r="I55" s="30">
        <f>C55*F55*LOOKUP(F55,'Growth tables'!$B$4:$B$25,'Growth tables'!$C$4:$C$25)*LOOKUP(F55,'Growth tables'!$B$4:$B$25,'Growth tables'!$D$4:$D$25)/1000</f>
        <v>32.647957657096725</v>
      </c>
      <c r="J55" s="2"/>
      <c r="K55" s="3">
        <v>47</v>
      </c>
      <c r="L55" s="2"/>
      <c r="M55" s="16">
        <f t="shared" si="46"/>
        <v>1163939.7305363312</v>
      </c>
      <c r="N55" s="29">
        <v>7</v>
      </c>
      <c r="O55" s="17">
        <f t="shared" si="47"/>
        <v>5.28361797049634</v>
      </c>
      <c r="P55" s="17">
        <f>O55*POWER(1+LOOKUP(O55,'Growth tables'!$B$4:$B$25,'Growth tables'!$C$4:$C$25),N55)</f>
        <v>6.906217339367762</v>
      </c>
      <c r="Q55" s="18">
        <f t="shared" si="20"/>
        <v>8038.420749009051</v>
      </c>
      <c r="R55" s="19">
        <f>M55*(P55-O55)/1000*LOOKUP(P55,'Growth tables'!$B$4:$B$25,'Growth tables'!$D$4:$D$25)</f>
        <v>1510.8862977380998</v>
      </c>
      <c r="S55" s="30">
        <f>M55*P55*LOOKUP(P55,'Growth tables'!$B$4:$B$25,'Growth tables'!$C$4:$C$25)*LOOKUP(P55,'Growth tables'!$B$4:$B$25,'Growth tables'!$D$4:$D$25)/1000</f>
        <v>237.9372541706679</v>
      </c>
      <c r="U55" s="3">
        <v>47</v>
      </c>
      <c r="V55" s="2"/>
      <c r="W55" s="16">
        <f t="shared" si="48"/>
        <v>1074019.2109862627</v>
      </c>
      <c r="X55" s="29">
        <v>7</v>
      </c>
      <c r="Y55" s="17">
        <f t="shared" si="49"/>
        <v>26.935445040349297</v>
      </c>
      <c r="Z55" s="17">
        <f>Y55*POWER(1+LOOKUP(Y55,'Growth tables'!$B$4:$B$25,'Growth tables'!$C$4:$C$25),X55)</f>
        <v>32.45766404456546</v>
      </c>
      <c r="AA55" s="18">
        <f t="shared" si="21"/>
        <v>34860.15472760139</v>
      </c>
      <c r="AB55" s="19">
        <f>W55*(Z55-Y55)/1000*LOOKUP(Z55,'Growth tables'!$B$4:$B$25,'Growth tables'!$D$4:$D$25)</f>
        <v>5041.3239031313515</v>
      </c>
      <c r="AC55" s="30">
        <f>W55*Z55*LOOKUP(Z55,'Growth tables'!$B$4:$B$25,'Growth tables'!$C$4:$C$25)*LOOKUP(Z55,'Growth tables'!$B$4:$B$25,'Growth tables'!$D$4:$D$25)/1000</f>
        <v>770.4094194799906</v>
      </c>
      <c r="AE55" s="3">
        <v>47</v>
      </c>
      <c r="AF55" s="2"/>
      <c r="AG55" s="16">
        <f t="shared" si="50"/>
        <v>1001056.0895467018</v>
      </c>
      <c r="AH55" s="29">
        <v>7</v>
      </c>
      <c r="AI55" s="17">
        <f t="shared" si="51"/>
        <v>67.49307589432306</v>
      </c>
      <c r="AJ55" s="17">
        <f>AI55*POWER(1+LOOKUP(AI55,'Growth tables'!$B$4:$B$25,'Growth tables'!$C$4:$C$25),AH55)</f>
        <v>79.6817598572821</v>
      </c>
      <c r="AK55" s="18">
        <f t="shared" si="22"/>
        <v>79765.91093093019</v>
      </c>
      <c r="AL55" s="19">
        <f>AG55*(AJ55-AI55)/1000*LOOKUP(AJ55,'Growth tables'!$B$4:$B$25,'Growth tables'!$D$4:$D$25)</f>
        <v>10981.400674212342</v>
      </c>
      <c r="AM55" s="30">
        <f>AG55*AJ55*LOOKUP(AJ55,'Growth tables'!$B$4:$B$25,'Growth tables'!$C$4:$C$25)*LOOKUP(AJ55,'Growth tables'!$B$4:$B$25,'Growth tables'!$D$4:$D$25)/1000</f>
        <v>1722.943676108092</v>
      </c>
    </row>
    <row r="56" spans="1:39" ht="15">
      <c r="A56" s="3">
        <v>48</v>
      </c>
      <c r="B56" s="2"/>
      <c r="C56" s="16">
        <f t="shared" si="23"/>
        <v>1236287.06487</v>
      </c>
      <c r="D56" s="29">
        <v>7</v>
      </c>
      <c r="E56" s="17">
        <f t="shared" si="45"/>
        <v>0.7262219763373233</v>
      </c>
      <c r="F56" s="17">
        <f>E56*POWER(1+LOOKUP(E56,'Growth tables'!$B$4:$B$25,'Growth tables'!$C$4:$C$25),D56)</f>
        <v>1.0083199630408464</v>
      </c>
      <c r="G56" s="18">
        <f t="shared" si="19"/>
        <v>1246.5729275575945</v>
      </c>
      <c r="H56" s="19">
        <f>C56*(F56-E56)/1000*LOOKUP(F56,'Growth tables'!$B$4:$B$25,'Growth tables'!$D$4:$D$25)</f>
        <v>261.5655689905761</v>
      </c>
      <c r="I56" s="30">
        <f>C56*F56*LOOKUP(F56,'Growth tables'!$B$4:$B$25,'Growth tables'!$C$4:$C$25)*LOOKUP(F56,'Growth tables'!$B$4:$B$25,'Growth tables'!$D$4:$D$25)/1000</f>
        <v>43.941695696405205</v>
      </c>
      <c r="J56" s="2"/>
      <c r="K56" s="3">
        <v>48</v>
      </c>
      <c r="L56" s="2"/>
      <c r="M56" s="16">
        <f t="shared" si="46"/>
        <v>1152300.3332309679</v>
      </c>
      <c r="N56" s="29">
        <v>7</v>
      </c>
      <c r="O56" s="17">
        <f t="shared" si="47"/>
        <v>6.906217339367762</v>
      </c>
      <c r="P56" s="17">
        <f>O56*POWER(1+LOOKUP(O56,'Growth tables'!$B$4:$B$25,'Growth tables'!$C$4:$C$25),N56)</f>
        <v>8.906181393891574</v>
      </c>
      <c r="Q56" s="18">
        <f t="shared" si="20"/>
        <v>10262.595787996706</v>
      </c>
      <c r="R56" s="19">
        <f>M56*(P56-O56)/1000*LOOKUP(P56,'Growth tables'!$B$4:$B$25,'Growth tables'!$D$4:$D$25)</f>
        <v>1843.6473971821965</v>
      </c>
      <c r="S56" s="30">
        <f>M56*P56*LOOKUP(P56,'Growth tables'!$B$4:$B$25,'Growth tables'!$C$4:$C$25)*LOOKUP(P56,'Growth tables'!$B$4:$B$25,'Growth tables'!$D$4:$D$25)/1000</f>
        <v>279.1426054335104</v>
      </c>
      <c r="U56" s="3">
        <v>48</v>
      </c>
      <c r="V56" s="2"/>
      <c r="W56" s="16">
        <f t="shared" si="48"/>
        <v>1063279.0188764</v>
      </c>
      <c r="X56" s="29">
        <v>6</v>
      </c>
      <c r="Y56" s="17">
        <f t="shared" si="49"/>
        <v>32.45766404456546</v>
      </c>
      <c r="Z56" s="17">
        <f>Y56*POWER(1+LOOKUP(Y56,'Growth tables'!$B$4:$B$25,'Growth tables'!$C$4:$C$25),X56)</f>
        <v>37.86181467647373</v>
      </c>
      <c r="AA56" s="18">
        <f t="shared" si="21"/>
        <v>40257.67316208107</v>
      </c>
      <c r="AB56" s="19">
        <f>W56*(Z56-Y56)/1000*LOOKUP(Z56,'Growth tables'!$B$4:$B$25,'Growth tables'!$D$4:$D$25)</f>
        <v>4884.201984492343</v>
      </c>
      <c r="AC56" s="30">
        <f>W56*Z56*LOOKUP(Z56,'Growth tables'!$B$4:$B$25,'Growth tables'!$C$4:$C$25)*LOOKUP(Z56,'Growth tables'!$B$4:$B$25,'Growth tables'!$D$4:$D$25)/1000</f>
        <v>855.4755546942228</v>
      </c>
      <c r="AE56" s="3">
        <v>48</v>
      </c>
      <c r="AF56" s="2"/>
      <c r="AG56" s="16">
        <f t="shared" si="50"/>
        <v>991045.5286512347</v>
      </c>
      <c r="AH56" s="29">
        <v>7</v>
      </c>
      <c r="AI56" s="17">
        <f t="shared" si="51"/>
        <v>79.6817598572821</v>
      </c>
      <c r="AJ56" s="17">
        <f>AI56*POWER(1+LOOKUP(AI56,'Growth tables'!$B$4:$B$25,'Growth tables'!$C$4:$C$25),AH56)</f>
        <v>94.07161801152425</v>
      </c>
      <c r="AK56" s="18">
        <f t="shared" si="22"/>
        <v>93229.25640330807</v>
      </c>
      <c r="AL56" s="19">
        <f>AG56*(AJ56-AI56)/1000*LOOKUP(AJ56,'Growth tables'!$B$4:$B$25,'Growth tables'!$D$4:$D$25)</f>
        <v>12834.90412351847</v>
      </c>
      <c r="AM56" s="30">
        <f>AG56*AJ56*LOOKUP(AJ56,'Growth tables'!$B$4:$B$25,'Growth tables'!$C$4:$C$25)*LOOKUP(AJ56,'Growth tables'!$B$4:$B$25,'Growth tables'!$D$4:$D$25)/1000</f>
        <v>2013.7519383114543</v>
      </c>
    </row>
    <row r="57" spans="1:39" ht="15">
      <c r="A57" s="3">
        <v>49</v>
      </c>
      <c r="B57" s="2"/>
      <c r="C57" s="16">
        <f t="shared" si="23"/>
        <v>1223924.1942212998</v>
      </c>
      <c r="D57" s="29">
        <v>7</v>
      </c>
      <c r="E57" s="17">
        <f t="shared" si="45"/>
        <v>1.0083199630408464</v>
      </c>
      <c r="F57" s="17">
        <f>E57*POWER(1+LOOKUP(E57,'Growth tables'!$B$4:$B$25,'Growth tables'!$C$4:$C$25),D57)</f>
        <v>1.3906733664711313</v>
      </c>
      <c r="G57" s="18">
        <f t="shared" si="19"/>
        <v>1702.0787794832017</v>
      </c>
      <c r="H57" s="19">
        <f>C57*(F57-E57)/1000*LOOKUP(F57,'Growth tables'!$B$4:$B$25,'Growth tables'!$D$4:$D$25)</f>
        <v>350.9786859008873</v>
      </c>
      <c r="I57" s="30">
        <f>C57*F57*LOOKUP(F57,'Growth tables'!$B$4:$B$25,'Growth tables'!$C$4:$C$25)*LOOKUP(F57,'Growth tables'!$B$4:$B$25,'Growth tables'!$D$4:$D$25)/1000</f>
        <v>58.72171789217046</v>
      </c>
      <c r="J57" s="2"/>
      <c r="K57" s="3">
        <v>49</v>
      </c>
      <c r="L57" s="2"/>
      <c r="M57" s="16">
        <f t="shared" si="46"/>
        <v>1140777.3298986582</v>
      </c>
      <c r="N57" s="29">
        <v>7</v>
      </c>
      <c r="O57" s="17">
        <f t="shared" si="47"/>
        <v>8.906181393891574</v>
      </c>
      <c r="P57" s="17">
        <f>O57*POWER(1+LOOKUP(O57,'Growth tables'!$B$4:$B$25,'Growth tables'!$C$4:$C$25),N57)</f>
        <v>11.25473587686187</v>
      </c>
      <c r="Q57" s="18">
        <f t="shared" si="20"/>
        <v>12839.147542321118</v>
      </c>
      <c r="R57" s="19">
        <f>M57*(P57-O57)/1000*LOOKUP(P57,'Growth tables'!$B$4:$B$25,'Growth tables'!$D$4:$D$25)</f>
        <v>2143.342169763503</v>
      </c>
      <c r="S57" s="30">
        <f>M57*P57*LOOKUP(P57,'Growth tables'!$B$4:$B$25,'Growth tables'!$C$4:$C$25)*LOOKUP(P57,'Growth tables'!$B$4:$B$25,'Growth tables'!$D$4:$D$25)/1000</f>
        <v>328.68217708342064</v>
      </c>
      <c r="U57" s="3">
        <v>49</v>
      </c>
      <c r="V57" s="2"/>
      <c r="W57" s="16">
        <f t="shared" si="48"/>
        <v>1052646.228687636</v>
      </c>
      <c r="X57" s="29">
        <v>1</v>
      </c>
      <c r="Y57" s="17">
        <f t="shared" si="49"/>
        <v>37.86181467647373</v>
      </c>
      <c r="Z57" s="17">
        <f>Y57*POWER(1+LOOKUP(Y57,'Growth tables'!$B$4:$B$25,'Growth tables'!$C$4:$C$25),X57)</f>
        <v>38.80836004338557</v>
      </c>
      <c r="AA57" s="18">
        <f t="shared" si="21"/>
        <v>40851.47384122176</v>
      </c>
      <c r="AB57" s="19">
        <f>W57*(Z57-Y57)/1000*LOOKUP(Z57,'Growth tables'!$B$4:$B$25,'Growth tables'!$D$4:$D$25)</f>
        <v>846.9207991472792</v>
      </c>
      <c r="AC57" s="30">
        <f>W57*Z57*LOOKUP(Z57,'Growth tables'!$B$4:$B$25,'Growth tables'!$C$4:$C$25)*LOOKUP(Z57,'Growth tables'!$B$4:$B$25,'Growth tables'!$D$4:$D$25)/1000</f>
        <v>868.0938191259625</v>
      </c>
      <c r="AE57" s="3">
        <v>49</v>
      </c>
      <c r="AF57" s="2"/>
      <c r="AG57" s="16">
        <f t="shared" si="50"/>
        <v>981135.0733647223</v>
      </c>
      <c r="AH57" s="29">
        <v>6</v>
      </c>
      <c r="AI57" s="17">
        <f t="shared" si="51"/>
        <v>94.07161801152425</v>
      </c>
      <c r="AJ57" s="17">
        <f>AI57*POWER(1+LOOKUP(AI57,'Growth tables'!$B$4:$B$25,'Growth tables'!$C$4:$C$25),AH57)</f>
        <v>108.4571913786471</v>
      </c>
      <c r="AK57" s="18">
        <f t="shared" si="22"/>
        <v>106411.15442022064</v>
      </c>
      <c r="AL57" s="19">
        <f>AG57*(AJ57-AI57)/1000*LOOKUP(AJ57,'Growth tables'!$B$4:$B$25,'Growth tables'!$D$4:$D$25)</f>
        <v>12702.771522851102</v>
      </c>
      <c r="AM57" s="30">
        <f>AG57*AJ57*LOOKUP(AJ57,'Growth tables'!$B$4:$B$25,'Growth tables'!$C$4:$C$25)*LOOKUP(AJ57,'Growth tables'!$B$4:$B$25,'Growth tables'!$D$4:$D$25)/1000</f>
        <v>2298.480935476766</v>
      </c>
    </row>
    <row r="58" spans="1:39" ht="15">
      <c r="A58" s="3">
        <v>50</v>
      </c>
      <c r="B58" s="2"/>
      <c r="C58" s="16">
        <f t="shared" si="23"/>
        <v>1211684.952279087</v>
      </c>
      <c r="D58" s="29">
        <v>7</v>
      </c>
      <c r="E58" s="17">
        <f t="shared" si="45"/>
        <v>1.3906733664711313</v>
      </c>
      <c r="F58" s="17">
        <f>E58*POWER(1+LOOKUP(E58,'Growth tables'!$B$4:$B$25,'Growth tables'!$C$4:$C$25),D58)</f>
        <v>1.9052278841509884</v>
      </c>
      <c r="G58" s="18">
        <f t="shared" si="19"/>
        <v>2308.5359578882762</v>
      </c>
      <c r="H58" s="19">
        <f>C58*(F58-E58)/1000*LOOKUP(F58,'Growth tables'!$B$4:$B$25,'Growth tables'!$D$4:$D$25)</f>
        <v>467.6084746499297</v>
      </c>
      <c r="I58" s="30">
        <f>C58*F58*LOOKUP(F58,'Growth tables'!$B$4:$B$25,'Growth tables'!$C$4:$C$25)*LOOKUP(F58,'Growth tables'!$B$4:$B$25,'Growth tables'!$D$4:$D$25)/1000</f>
        <v>77.91308857872933</v>
      </c>
      <c r="J58" s="2"/>
      <c r="K58" s="3">
        <v>50</v>
      </c>
      <c r="L58" s="2"/>
      <c r="M58" s="16">
        <f t="shared" si="46"/>
        <v>1129369.5565996717</v>
      </c>
      <c r="N58" s="29">
        <v>7</v>
      </c>
      <c r="O58" s="17">
        <f t="shared" si="47"/>
        <v>11.25473587686187</v>
      </c>
      <c r="P58" s="17">
        <f>O58*POWER(1+LOOKUP(O58,'Growth tables'!$B$4:$B$25,'Growth tables'!$C$4:$C$25),N58)</f>
        <v>14.031147451215995</v>
      </c>
      <c r="Q58" s="18">
        <f t="shared" si="20"/>
        <v>15846.350775564422</v>
      </c>
      <c r="R58" s="19">
        <f>M58*(P58-O58)/1000*LOOKUP(P58,'Growth tables'!$B$4:$B$25,'Growth tables'!$D$4:$D$25)</f>
        <v>2508.4757669332116</v>
      </c>
      <c r="S58" s="30">
        <f>M58*P58*LOOKUP(P58,'Growth tables'!$B$4:$B$25,'Growth tables'!$C$4:$C$25)*LOOKUP(P58,'Growth tables'!$B$4:$B$25,'Growth tables'!$D$4:$D$25)/1000</f>
        <v>380.3124186135462</v>
      </c>
      <c r="U58" s="3">
        <v>50</v>
      </c>
      <c r="V58" s="2"/>
      <c r="W58" s="16">
        <f t="shared" si="48"/>
        <v>1042119.7664007597</v>
      </c>
      <c r="X58" s="29">
        <v>1</v>
      </c>
      <c r="Y58" s="17">
        <f t="shared" si="49"/>
        <v>38.80836004338557</v>
      </c>
      <c r="Z58" s="17">
        <f>Y58*POWER(1+LOOKUP(Y58,'Growth tables'!$B$4:$B$25,'Growth tables'!$C$4:$C$25),X58)</f>
        <v>39.7785690444702</v>
      </c>
      <c r="AA58" s="18">
        <f t="shared" si="21"/>
        <v>41454.03308037978</v>
      </c>
      <c r="AB58" s="19">
        <f>W58*(Z58-Y58)/1000*LOOKUP(Z58,'Growth tables'!$B$4:$B$25,'Growth tables'!$D$4:$D$25)</f>
        <v>859.4128809346977</v>
      </c>
      <c r="AC58" s="30">
        <f>W58*Z58*LOOKUP(Z58,'Growth tables'!$B$4:$B$25,'Growth tables'!$C$4:$C$25)*LOOKUP(Z58,'Growth tables'!$B$4:$B$25,'Growth tables'!$D$4:$D$25)/1000</f>
        <v>880.8982029580702</v>
      </c>
      <c r="AE58" s="3">
        <v>50</v>
      </c>
      <c r="AF58" s="2"/>
      <c r="AG58" s="16">
        <f t="shared" si="50"/>
        <v>0</v>
      </c>
      <c r="AH58" s="29">
        <v>0</v>
      </c>
      <c r="AI58" s="17">
        <f t="shared" si="51"/>
        <v>108.4571913786471</v>
      </c>
      <c r="AJ58" s="17">
        <f>AI58*POWER(1+LOOKUP(AI58,'Growth tables'!$B$4:$B$25,'Growth tables'!$C$4:$C$25),AH58)</f>
        <v>108.4571913786471</v>
      </c>
      <c r="AK58" s="18">
        <f t="shared" si="22"/>
        <v>0</v>
      </c>
      <c r="AL58" s="19">
        <f>AG58*(AJ58-AI58)/1000*LOOKUP(AJ58,'Growth tables'!$B$4:$B$25,'Growth tables'!$D$4:$D$25)</f>
        <v>0</v>
      </c>
      <c r="AM58" s="30">
        <f>AG58*AJ58*LOOKUP(AJ58,'Growth tables'!$B$4:$B$25,'Growth tables'!$C$4:$C$25)*LOOKUP(AJ58,'Growth tables'!$B$4:$B$25,'Growth tables'!$D$4:$D$25)/1000</f>
        <v>0</v>
      </c>
    </row>
    <row r="59" spans="1:39" ht="15">
      <c r="A59" s="3">
        <v>51</v>
      </c>
      <c r="B59" s="2"/>
      <c r="C59" s="16">
        <f t="shared" si="23"/>
        <v>1199568.102756296</v>
      </c>
      <c r="D59" s="29">
        <v>2</v>
      </c>
      <c r="E59" s="17">
        <f t="shared" si="45"/>
        <v>1.9052278841509884</v>
      </c>
      <c r="F59" s="17">
        <f>E59*POWER(1+LOOKUP(E59,'Growth tables'!$B$4:$B$25,'Growth tables'!$C$4:$C$25),D59)</f>
        <v>2.080556480189983</v>
      </c>
      <c r="G59" s="18">
        <f t="shared" si="19"/>
        <v>2495.7691896188153</v>
      </c>
      <c r="H59" s="19">
        <f>C59*(F59-E59)/1000*LOOKUP(F59,'Growth tables'!$B$4:$B$25,'Growth tables'!$D$4:$D$25)</f>
        <v>157.7389434820663</v>
      </c>
      <c r="I59" s="30">
        <f>C59*F59*LOOKUP(F59,'Growth tables'!$B$4:$B$25,'Growth tables'!$C$4:$C$25)*LOOKUP(F59,'Growth tables'!$B$4:$B$25,'Growth tables'!$D$4:$D$25)/1000</f>
        <v>84.23221014963501</v>
      </c>
      <c r="J59" s="2"/>
      <c r="K59" s="3">
        <v>51</v>
      </c>
      <c r="L59" s="2"/>
      <c r="M59" s="16">
        <f t="shared" si="46"/>
        <v>1118075.861033675</v>
      </c>
      <c r="N59" s="29">
        <v>2</v>
      </c>
      <c r="O59" s="17">
        <f t="shared" si="47"/>
        <v>14.031147451215995</v>
      </c>
      <c r="P59" s="17">
        <f>O59*POWER(1+LOOKUP(O59,'Growth tables'!$B$4:$B$25,'Growth tables'!$C$4:$C$25),N59)</f>
        <v>14.88564433099505</v>
      </c>
      <c r="Q59" s="18">
        <f t="shared" si="20"/>
        <v>16643.279602418334</v>
      </c>
      <c r="R59" s="19">
        <f>M59*(P59-O59)/1000*LOOKUP(P59,'Growth tables'!$B$4:$B$25,'Growth tables'!$D$4:$D$25)</f>
        <v>764.3138676876438</v>
      </c>
      <c r="S59" s="30">
        <f>M59*P59*LOOKUP(P59,'Growth tables'!$B$4:$B$25,'Growth tables'!$C$4:$C$25)*LOOKUP(P59,'Growth tables'!$B$4:$B$25,'Growth tables'!$D$4:$D$25)/1000</f>
        <v>386.1240867761054</v>
      </c>
      <c r="U59" s="5">
        <v>51</v>
      </c>
      <c r="V59" s="1"/>
      <c r="W59" s="8">
        <f t="shared" si="48"/>
        <v>1031698.568736752</v>
      </c>
      <c r="X59" s="36">
        <v>1</v>
      </c>
      <c r="Y59" s="9">
        <f t="shared" si="49"/>
        <v>39.7785690444702</v>
      </c>
      <c r="Z59" s="9">
        <f>Y59*POWER(1+LOOKUP(Y59,'Growth tables'!$B$4:$B$25,'Growth tables'!$C$4:$C$25),X59)</f>
        <v>40.773033270581955</v>
      </c>
      <c r="AA59" s="10">
        <f t="shared" si="21"/>
        <v>42065.48006831537</v>
      </c>
      <c r="AB59" s="11">
        <f>W59*(Z59-Y59)/1000*LOOKUP(Z59,'Growth tables'!$B$4:$B$25,'Growth tables'!$D$4:$D$25)</f>
        <v>872.089220928487</v>
      </c>
      <c r="AC59" s="32">
        <f>W59*Z59*LOOKUP(Z59,'Growth tables'!$B$4:$B$25,'Growth tables'!$C$4:$C$25)*LOOKUP(Z59,'Growth tables'!$B$4:$B$25,'Growth tables'!$D$4:$D$25)/1000</f>
        <v>893.8914514517015</v>
      </c>
      <c r="AE59" s="5">
        <v>51</v>
      </c>
      <c r="AF59" s="1"/>
      <c r="AG59" s="8">
        <f t="shared" si="50"/>
        <v>0</v>
      </c>
      <c r="AH59" s="36">
        <v>0</v>
      </c>
      <c r="AI59" s="9">
        <f t="shared" si="51"/>
        <v>108.4571913786471</v>
      </c>
      <c r="AJ59" s="9">
        <f>AI59*POWER(1+LOOKUP(AI59,'Growth tables'!$B$4:$B$25,'Growth tables'!$C$4:$C$25),AH59)</f>
        <v>108.4571913786471</v>
      </c>
      <c r="AK59" s="10">
        <f t="shared" si="22"/>
        <v>0</v>
      </c>
      <c r="AL59" s="11">
        <f>AG59*(AJ59-AI59)/1000*LOOKUP(AJ59,'Growth tables'!$B$4:$B$25,'Growth tables'!$D$4:$D$25)</f>
        <v>0</v>
      </c>
      <c r="AM59" s="32">
        <f>AG59*AJ59*LOOKUP(AJ59,'Growth tables'!$B$4:$B$25,'Growth tables'!$C$4:$C$25)*LOOKUP(AJ59,'Growth tables'!$B$4:$B$25,'Growth tables'!$D$4:$D$25)/1000</f>
        <v>0</v>
      </c>
    </row>
    <row r="60" spans="1:29" ht="15">
      <c r="A60" s="5">
        <v>52</v>
      </c>
      <c r="B60" s="1"/>
      <c r="C60" s="8"/>
      <c r="D60" s="8"/>
      <c r="E60" s="9"/>
      <c r="F60" s="9"/>
      <c r="G60" s="10"/>
      <c r="H60" s="11"/>
      <c r="I60" s="32"/>
      <c r="J60" s="2"/>
      <c r="K60" s="5">
        <v>52</v>
      </c>
      <c r="L60" s="1"/>
      <c r="M60" s="8"/>
      <c r="N60" s="8"/>
      <c r="O60" s="9"/>
      <c r="P60" s="9"/>
      <c r="Q60" s="10"/>
      <c r="R60" s="11"/>
      <c r="S60" s="32"/>
      <c r="U60" s="2">
        <v>52</v>
      </c>
      <c r="V60" s="2"/>
      <c r="W60" s="16"/>
      <c r="X60" s="16"/>
      <c r="Y60" s="17"/>
      <c r="Z60" s="17"/>
      <c r="AA60" s="18"/>
      <c r="AB60" s="19"/>
      <c r="AC60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5"/>
  <sheetViews>
    <sheetView zoomScalePageLayoutView="0" workbookViewId="0" topLeftCell="A1">
      <selection activeCell="D13" sqref="D13"/>
    </sheetView>
  </sheetViews>
  <sheetFormatPr defaultColWidth="9.140625" defaultRowHeight="15"/>
  <sheetData>
    <row r="3" spans="2:4" ht="15">
      <c r="B3" s="26" t="s">
        <v>6</v>
      </c>
      <c r="C3" s="27" t="s">
        <v>3</v>
      </c>
      <c r="D3" s="28" t="s">
        <v>4</v>
      </c>
    </row>
    <row r="4" spans="2:4" ht="15">
      <c r="B4" s="3">
        <v>0</v>
      </c>
      <c r="C4" s="2">
        <v>0.05</v>
      </c>
      <c r="D4" s="4">
        <v>0.7</v>
      </c>
    </row>
    <row r="5" spans="2:4" ht="15">
      <c r="B5" s="3">
        <v>0.29</v>
      </c>
      <c r="C5" s="2">
        <v>0.049</v>
      </c>
      <c r="D5" s="4">
        <v>0.7</v>
      </c>
    </row>
    <row r="6" spans="2:4" ht="15">
      <c r="B6" s="3">
        <v>0.47</v>
      </c>
      <c r="C6" s="2">
        <v>0.048</v>
      </c>
      <c r="D6" s="4">
        <v>0.75</v>
      </c>
    </row>
    <row r="7" spans="2:4" ht="15">
      <c r="B7" s="3">
        <v>0.75</v>
      </c>
      <c r="C7" s="2">
        <v>0.047</v>
      </c>
      <c r="D7" s="4">
        <v>0.75</v>
      </c>
    </row>
    <row r="8" spans="2:4" ht="15">
      <c r="B8" s="3">
        <v>1.19</v>
      </c>
      <c r="C8" s="2">
        <v>0.046</v>
      </c>
      <c r="D8" s="4">
        <v>0.75</v>
      </c>
    </row>
    <row r="9" spans="2:4" ht="15">
      <c r="B9" s="3">
        <v>1.74</v>
      </c>
      <c r="C9" s="2">
        <v>0.045</v>
      </c>
      <c r="D9" s="4">
        <v>0.75</v>
      </c>
    </row>
    <row r="10" spans="2:4" ht="15">
      <c r="B10" s="3">
        <v>2.18</v>
      </c>
      <c r="C10" s="2">
        <v>0.044</v>
      </c>
      <c r="D10" s="4">
        <v>0.75</v>
      </c>
    </row>
    <row r="11" spans="2:4" ht="15">
      <c r="B11" s="3">
        <v>2.7</v>
      </c>
      <c r="C11" s="2">
        <v>0.043</v>
      </c>
      <c r="D11" s="4">
        <v>0.8</v>
      </c>
    </row>
    <row r="12" spans="2:4" ht="15">
      <c r="B12" s="3">
        <v>3.33</v>
      </c>
      <c r="C12" s="2">
        <v>0.042</v>
      </c>
      <c r="D12" s="4">
        <v>0.8</v>
      </c>
    </row>
    <row r="13" spans="2:4" ht="15">
      <c r="B13" s="3">
        <v>4.09</v>
      </c>
      <c r="C13" s="2">
        <v>0.04</v>
      </c>
      <c r="D13" s="4">
        <v>0.8</v>
      </c>
    </row>
    <row r="14" spans="2:4" ht="15">
      <c r="B14" s="3">
        <v>4.97</v>
      </c>
      <c r="C14" s="2">
        <v>0.039</v>
      </c>
      <c r="D14" s="4">
        <v>0.8</v>
      </c>
    </row>
    <row r="15" spans="2:4" ht="15">
      <c r="B15" s="3">
        <v>6</v>
      </c>
      <c r="C15" s="2">
        <v>0.037</v>
      </c>
      <c r="D15" s="4">
        <v>0.8</v>
      </c>
    </row>
    <row r="16" spans="2:4" ht="15">
      <c r="B16" s="3">
        <v>7.19</v>
      </c>
      <c r="C16" s="2">
        <v>0.036</v>
      </c>
      <c r="D16" s="4">
        <v>0.8</v>
      </c>
    </row>
    <row r="17" spans="2:4" ht="15">
      <c r="B17" s="3">
        <v>8.57</v>
      </c>
      <c r="C17" s="2">
        <v>0.034</v>
      </c>
      <c r="D17" s="4">
        <v>0.8</v>
      </c>
    </row>
    <row r="18" spans="2:4" ht="15">
      <c r="B18" s="3">
        <v>10.11</v>
      </c>
      <c r="C18" s="2">
        <v>0.032</v>
      </c>
      <c r="D18" s="4">
        <v>0.8</v>
      </c>
    </row>
    <row r="19" spans="2:4" ht="15">
      <c r="B19" s="3">
        <v>11.81</v>
      </c>
      <c r="C19" s="2">
        <v>0.03</v>
      </c>
      <c r="D19" s="4">
        <v>0.8</v>
      </c>
    </row>
    <row r="20" spans="2:4" ht="15">
      <c r="B20" s="3">
        <v>14.09</v>
      </c>
      <c r="C20" s="2">
        <v>0.029</v>
      </c>
      <c r="D20" s="4">
        <v>0.8</v>
      </c>
    </row>
    <row r="21" spans="2:4" ht="15">
      <c r="B21" s="3">
        <v>16.14</v>
      </c>
      <c r="C21" s="2">
        <v>0.028</v>
      </c>
      <c r="D21" s="4">
        <v>0.8</v>
      </c>
    </row>
    <row r="22" spans="2:4" ht="15">
      <c r="B22" s="3">
        <v>21.25</v>
      </c>
      <c r="C22" s="2">
        <v>0.027</v>
      </c>
      <c r="D22" s="4">
        <v>0.85</v>
      </c>
    </row>
    <row r="23" spans="2:4" ht="15">
      <c r="B23" s="3">
        <v>27.71</v>
      </c>
      <c r="C23" s="2">
        <v>0.026</v>
      </c>
      <c r="D23" s="4">
        <v>0.85</v>
      </c>
    </row>
    <row r="24" spans="2:4" ht="15">
      <c r="B24" s="3">
        <v>35.78</v>
      </c>
      <c r="C24" s="2">
        <v>0.025</v>
      </c>
      <c r="D24" s="4">
        <v>0.85</v>
      </c>
    </row>
    <row r="25" spans="2:4" ht="15">
      <c r="B25" s="5">
        <v>42.84</v>
      </c>
      <c r="C25" s="1">
        <v>0.024</v>
      </c>
      <c r="D25" s="6">
        <v>0.9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L12"/>
  <sheetViews>
    <sheetView zoomScalePageLayoutView="0" workbookViewId="0" topLeftCell="A1">
      <selection activeCell="F24" sqref="F24"/>
    </sheetView>
  </sheetViews>
  <sheetFormatPr defaultColWidth="9.140625" defaultRowHeight="15"/>
  <cols>
    <col min="2" max="2" width="17.28125" style="0" customWidth="1"/>
    <col min="3" max="3" width="14.00390625" style="0" customWidth="1"/>
    <col min="5" max="5" width="19.57421875" style="0" customWidth="1"/>
    <col min="6" max="6" width="17.28125" style="0" customWidth="1"/>
    <col min="8" max="8" width="22.421875" style="0" customWidth="1"/>
    <col min="9" max="9" width="18.7109375" style="0" customWidth="1"/>
    <col min="11" max="11" width="21.421875" style="0" customWidth="1"/>
    <col min="12" max="12" width="14.421875" style="0" customWidth="1"/>
  </cols>
  <sheetData>
    <row r="4" spans="2:12" ht="15">
      <c r="B4" s="26" t="s">
        <v>14</v>
      </c>
      <c r="C4" s="28"/>
      <c r="E4" s="26" t="s">
        <v>0</v>
      </c>
      <c r="F4" s="43"/>
      <c r="H4" s="26" t="s">
        <v>26</v>
      </c>
      <c r="I4" s="43"/>
      <c r="K4" s="26" t="s">
        <v>1</v>
      </c>
      <c r="L4" s="43"/>
    </row>
    <row r="5" spans="2:12" ht="15">
      <c r="B5" s="3" t="s">
        <v>20</v>
      </c>
      <c r="C5" s="37">
        <f>MAX(' Production plan 6 batch system'!I9:I59)*3</f>
        <v>254.5198389087596</v>
      </c>
      <c r="E5" s="3" t="s">
        <v>20</v>
      </c>
      <c r="F5" s="37">
        <f>MAX(' Production plan 6 batch system'!S9:S59)*3</f>
        <v>1160.6097544796476</v>
      </c>
      <c r="H5" s="3" t="s">
        <v>20</v>
      </c>
      <c r="I5" s="37">
        <f>MAX(' Production plan 6 batch system'!AC9:AC59)</f>
        <v>893.8914514517015</v>
      </c>
      <c r="K5" s="3" t="s">
        <v>20</v>
      </c>
      <c r="L5" s="38">
        <f>MAX(' Production plan 6 batch system'!AM13:AM50)</f>
        <v>2180.752397024112</v>
      </c>
    </row>
    <row r="6" spans="2:12" ht="15">
      <c r="B6" s="3" t="s">
        <v>12</v>
      </c>
      <c r="C6" s="38">
        <f>MAX(' Production plan 6 batch system'!G9:G59)</f>
        <v>2513.7761867531813</v>
      </c>
      <c r="E6" s="3" t="s">
        <v>12</v>
      </c>
      <c r="F6" s="38">
        <f>MAX(' Production plan 6 batch system'!Q9:Q59)</f>
        <v>16675.427506891483</v>
      </c>
      <c r="H6" s="3" t="s">
        <v>12</v>
      </c>
      <c r="I6" s="38">
        <f>MAX(' Production plan 6 batch system'!AA9:AA59)</f>
        <v>42065.48006831537</v>
      </c>
      <c r="K6" s="3" t="s">
        <v>12</v>
      </c>
      <c r="L6" s="38">
        <f>MAX(' Production plan 6 batch system'!AK9:AK59)</f>
        <v>106411.15442022064</v>
      </c>
    </row>
    <row r="7" spans="2:12" ht="15">
      <c r="B7" s="3" t="s">
        <v>21</v>
      </c>
      <c r="C7" s="39">
        <v>6</v>
      </c>
      <c r="E7" s="3" t="s">
        <v>21</v>
      </c>
      <c r="F7" s="39">
        <v>8</v>
      </c>
      <c r="H7" s="3" t="s">
        <v>21</v>
      </c>
      <c r="I7" s="39">
        <v>12</v>
      </c>
      <c r="K7" s="3" t="s">
        <v>21</v>
      </c>
      <c r="L7" s="39">
        <v>14</v>
      </c>
    </row>
    <row r="8" spans="2:12" ht="15">
      <c r="B8" s="3" t="s">
        <v>22</v>
      </c>
      <c r="C8" s="39">
        <v>1</v>
      </c>
      <c r="E8" s="3" t="s">
        <v>22</v>
      </c>
      <c r="F8" s="39">
        <v>2</v>
      </c>
      <c r="H8" s="3" t="s">
        <v>22</v>
      </c>
      <c r="I8" s="39">
        <v>3</v>
      </c>
      <c r="K8" s="3" t="s">
        <v>22</v>
      </c>
      <c r="L8" s="39">
        <v>3.8</v>
      </c>
    </row>
    <row r="9" spans="2:12" ht="15">
      <c r="B9" s="3" t="s">
        <v>23</v>
      </c>
      <c r="C9" s="40">
        <f>PI()*C7/2*C7/2*C8</f>
        <v>28.274333882308138</v>
      </c>
      <c r="E9" s="3" t="s">
        <v>23</v>
      </c>
      <c r="F9" s="40">
        <f>PI()*F7/2*F7/2*F8</f>
        <v>100.53096491487338</v>
      </c>
      <c r="H9" s="3" t="s">
        <v>23</v>
      </c>
      <c r="I9" s="40">
        <f>PI()*I7/2*I7/2*I8</f>
        <v>339.29200658769764</v>
      </c>
      <c r="K9" s="3" t="s">
        <v>23</v>
      </c>
      <c r="L9" s="40">
        <f>PI()*L7/2*L7/2*L8</f>
        <v>584.9645520984194</v>
      </c>
    </row>
    <row r="10" spans="2:12" ht="15">
      <c r="B10" s="3" t="s">
        <v>5</v>
      </c>
      <c r="C10" s="41">
        <v>6</v>
      </c>
      <c r="E10" s="3" t="s">
        <v>5</v>
      </c>
      <c r="F10" s="41">
        <v>8</v>
      </c>
      <c r="H10" s="3" t="s">
        <v>5</v>
      </c>
      <c r="I10" s="41">
        <v>3</v>
      </c>
      <c r="K10" s="3" t="s">
        <v>5</v>
      </c>
      <c r="L10" s="41">
        <v>4</v>
      </c>
    </row>
    <row r="11" spans="2:12" ht="15">
      <c r="B11" s="3" t="s">
        <v>24</v>
      </c>
      <c r="C11" s="40">
        <f>C9*C10</f>
        <v>169.64600329384882</v>
      </c>
      <c r="E11" s="3" t="s">
        <v>24</v>
      </c>
      <c r="F11" s="40">
        <f>F9*F10</f>
        <v>804.247719318987</v>
      </c>
      <c r="H11" s="3" t="s">
        <v>24</v>
      </c>
      <c r="I11" s="40">
        <f>I9*I10</f>
        <v>1017.8760197630929</v>
      </c>
      <c r="K11" s="3" t="s">
        <v>24</v>
      </c>
      <c r="L11" s="40">
        <f>L9*L10</f>
        <v>2339.8582083936776</v>
      </c>
    </row>
    <row r="12" spans="2:12" ht="15">
      <c r="B12" s="5" t="s">
        <v>25</v>
      </c>
      <c r="C12" s="42">
        <f>C6/C11</f>
        <v>14.817774294387565</v>
      </c>
      <c r="E12" s="5" t="s">
        <v>25</v>
      </c>
      <c r="F12" s="42">
        <f>F6/F11</f>
        <v>20.734193092908907</v>
      </c>
      <c r="H12" s="5" t="s">
        <v>25</v>
      </c>
      <c r="I12" s="42">
        <f>I6/I11</f>
        <v>41.32672275559254</v>
      </c>
      <c r="K12" s="5" t="s">
        <v>25</v>
      </c>
      <c r="L12" s="42">
        <f>L6/L11</f>
        <v>45.477608018509954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</dc:creator>
  <cp:keywords/>
  <dc:description/>
  <cp:lastModifiedBy>ary</cp:lastModifiedBy>
  <cp:lastPrinted>2010-05-04T23:17:24Z</cp:lastPrinted>
  <dcterms:created xsi:type="dcterms:W3CDTF">2008-04-08T06:25:50Z</dcterms:created>
  <dcterms:modified xsi:type="dcterms:W3CDTF">2010-12-20T12:05:20Z</dcterms:modified>
  <cp:category/>
  <cp:version/>
  <cp:contentType/>
  <cp:contentStatus/>
</cp:coreProperties>
</file>